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https://d.docs.live.net/45fb19cf117f2960/文档/"/>
    </mc:Choice>
  </mc:AlternateContent>
  <xr:revisionPtr revIDLastSave="22" documentId="8_{8BD2647D-E153-B742-9EFD-6C3EBB0A8782}" xr6:coauthVersionLast="47" xr6:coauthVersionMax="47" xr10:uidLastSave="{74CF0D3D-FF72-A842-BD61-8A7185F5488C}"/>
  <bookViews>
    <workbookView xWindow="3580" yWindow="2520" windowWidth="29400" windowHeight="16940" xr2:uid="{D9844510-F18F-408F-9194-68CB976F6E1D}"/>
  </bookViews>
  <sheets>
    <sheet name="Employment Income Aggregator" sheetId="1" r:id="rId1"/>
    <sheet name="Interest Income Aggregator" sheetId="17" r:id="rId2"/>
    <sheet name="Foreign Income Aggregator" sheetId="12" r:id="rId3"/>
    <sheet name="Total Income Aggregator" sheetId="16" r:id="rId4"/>
    <sheet name="Capital Gains" sheetId="10" r:id="rId5"/>
    <sheet name="Medical Expenses" sheetId="3" r:id="rId6"/>
    <sheet name="Tuition" sheetId="6" r:id="rId7"/>
    <sheet name="Donations" sheetId="4" r:id="rId8"/>
    <sheet name="EI &amp; CPP Calculator" sheetId="9" r:id="rId9"/>
    <sheet name="Tax Credit Calculator" sheetId="2" r:id="rId10"/>
    <sheet name="Tax Installment Payments" sheetId="15" r:id="rId11"/>
    <sheet name="Income Tax Calculator" sheetId="7" r:id="rId12"/>
    <sheet name="Disclaimer and License" sheetId="18" r:id="rId13"/>
  </sheets>
  <definedNames>
    <definedName name="_xlnm._FilterDatabase" localSheetId="7" hidden="1">Donations!$A$1:$D$1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1" l="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2" i="1"/>
  <c r="L55" i="1" l="1"/>
  <c r="B14" i="16" s="1"/>
  <c r="B11" i="16"/>
  <c r="B6" i="16"/>
  <c r="B5" i="16"/>
  <c r="B4" i="16"/>
  <c r="N2" i="12"/>
  <c r="L2" i="12"/>
  <c r="M2" i="12"/>
  <c r="K2" i="12"/>
  <c r="D2" i="17"/>
  <c r="B2" i="16" s="1"/>
  <c r="B10" i="16" s="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2" i="1"/>
  <c r="H7" i="1"/>
  <c r="M8" i="1"/>
  <c r="H9" i="1"/>
  <c r="H15" i="1"/>
  <c r="M17" i="1"/>
  <c r="M18" i="1"/>
  <c r="M22" i="1"/>
  <c r="H23" i="1"/>
  <c r="M24" i="1"/>
  <c r="P25" i="1"/>
  <c r="M26" i="1"/>
  <c r="H31" i="1"/>
  <c r="P33" i="1"/>
  <c r="M34" i="1"/>
  <c r="H39" i="1"/>
  <c r="M40" i="1"/>
  <c r="M41" i="1"/>
  <c r="M42" i="1"/>
  <c r="H47" i="1"/>
  <c r="M48" i="1"/>
  <c r="H49" i="1"/>
  <c r="M50" i="1"/>
  <c r="H2" i="1"/>
  <c r="F23" i="2"/>
  <c r="D23" i="2" s="1"/>
  <c r="D2" i="3"/>
  <c r="C8" i="7"/>
  <c r="C2" i="10"/>
  <c r="D8" i="7"/>
  <c r="E8" i="7"/>
  <c r="F8" i="7"/>
  <c r="G8" i="7"/>
  <c r="H8" i="7"/>
  <c r="C3" i="7"/>
  <c r="D3" i="7"/>
  <c r="E3" i="7"/>
  <c r="F3" i="7"/>
  <c r="D8" i="2"/>
  <c r="C14" i="2"/>
  <c r="D14" i="2" s="1"/>
  <c r="C16" i="2"/>
  <c r="D16" i="2" s="1"/>
  <c r="E9" i="2"/>
  <c r="C15" i="2"/>
  <c r="E15" i="2" s="1"/>
  <c r="C17" i="2"/>
  <c r="E17" i="2" s="1"/>
  <c r="F25" i="2"/>
  <c r="E25" i="2" s="1"/>
  <c r="B18" i="7" s="1"/>
  <c r="B30" i="7"/>
  <c r="D2" i="10"/>
  <c r="D22" i="2"/>
  <c r="C13" i="2"/>
  <c r="E13" i="2"/>
  <c r="C27" i="2"/>
  <c r="D27" i="2"/>
  <c r="B16" i="7"/>
  <c r="C12" i="2"/>
  <c r="D12" i="2"/>
  <c r="C55" i="1"/>
  <c r="D55" i="1"/>
  <c r="E55" i="1"/>
  <c r="F55" i="1"/>
  <c r="G55" i="1"/>
  <c r="B28" i="7" s="1"/>
  <c r="I55" i="1"/>
  <c r="B26" i="7" s="1"/>
  <c r="J55" i="1"/>
  <c r="B27" i="7" s="1"/>
  <c r="K55" i="1"/>
  <c r="B13" i="16" s="1"/>
  <c r="B55" i="1"/>
  <c r="D25" i="2"/>
  <c r="G3" i="4"/>
  <c r="G4" i="4"/>
  <c r="G2" i="4"/>
  <c r="E7" i="2"/>
  <c r="P16" i="1" l="1"/>
  <c r="P32" i="1"/>
  <c r="P53" i="1"/>
  <c r="P37" i="1"/>
  <c r="P21" i="1"/>
  <c r="P13" i="1"/>
  <c r="P5" i="1"/>
  <c r="H24" i="1"/>
  <c r="M13" i="1"/>
  <c r="H48" i="1"/>
  <c r="H41" i="1"/>
  <c r="H40" i="1"/>
  <c r="M21" i="1"/>
  <c r="H34" i="1"/>
  <c r="M16" i="1"/>
  <c r="P54" i="1"/>
  <c r="P46" i="1"/>
  <c r="P38" i="1"/>
  <c r="P30" i="1"/>
  <c r="P22" i="1"/>
  <c r="P14" i="1"/>
  <c r="P6" i="1"/>
  <c r="H16" i="1"/>
  <c r="P45" i="1"/>
  <c r="P29" i="1"/>
  <c r="P48" i="1"/>
  <c r="M33" i="1"/>
  <c r="M32" i="1"/>
  <c r="Q55" i="1"/>
  <c r="O55" i="1"/>
  <c r="H8" i="1"/>
  <c r="M49" i="1"/>
  <c r="M38" i="1"/>
  <c r="H42" i="1"/>
  <c r="H17" i="1"/>
  <c r="M37" i="1"/>
  <c r="M23" i="1"/>
  <c r="M9" i="1"/>
  <c r="M47" i="1"/>
  <c r="M46" i="1"/>
  <c r="M7" i="1"/>
  <c r="M45" i="1"/>
  <c r="M31" i="1"/>
  <c r="M6" i="1"/>
  <c r="P52" i="1"/>
  <c r="P51" i="1"/>
  <c r="P43" i="1"/>
  <c r="P35" i="1"/>
  <c r="P27" i="1"/>
  <c r="P19" i="1"/>
  <c r="P11" i="1"/>
  <c r="P3" i="1"/>
  <c r="P40" i="1"/>
  <c r="P24" i="1"/>
  <c r="P8" i="1"/>
  <c r="H50" i="1"/>
  <c r="H32" i="1"/>
  <c r="M54" i="1"/>
  <c r="M29" i="1"/>
  <c r="M15" i="1"/>
  <c r="P44" i="1"/>
  <c r="P36" i="1"/>
  <c r="P28" i="1"/>
  <c r="P20" i="1"/>
  <c r="P12" i="1"/>
  <c r="P4" i="1"/>
  <c r="P49" i="1"/>
  <c r="P41" i="1"/>
  <c r="P17" i="1"/>
  <c r="P9" i="1"/>
  <c r="H33" i="1"/>
  <c r="M2" i="1"/>
  <c r="M30" i="1"/>
  <c r="M5" i="1"/>
  <c r="N55" i="1"/>
  <c r="P10" i="1"/>
  <c r="H25" i="1"/>
  <c r="M53" i="1"/>
  <c r="M39" i="1"/>
  <c r="M25" i="1"/>
  <c r="M14" i="1"/>
  <c r="H52" i="1"/>
  <c r="H44" i="1"/>
  <c r="H36" i="1"/>
  <c r="H28" i="1"/>
  <c r="H20" i="1"/>
  <c r="H12" i="1"/>
  <c r="H4" i="1"/>
  <c r="P50" i="1"/>
  <c r="P42" i="1"/>
  <c r="P34" i="1"/>
  <c r="P26" i="1"/>
  <c r="P18" i="1"/>
  <c r="H51" i="1"/>
  <c r="H43" i="1"/>
  <c r="H35" i="1"/>
  <c r="H27" i="1"/>
  <c r="H19" i="1"/>
  <c r="H11" i="1"/>
  <c r="H3" i="1"/>
  <c r="H26" i="1"/>
  <c r="H18" i="1"/>
  <c r="H10" i="1"/>
  <c r="M52" i="1"/>
  <c r="M44" i="1"/>
  <c r="M36" i="1"/>
  <c r="M28" i="1"/>
  <c r="M20" i="1"/>
  <c r="M12" i="1"/>
  <c r="M4" i="1"/>
  <c r="H54" i="1"/>
  <c r="H46" i="1"/>
  <c r="H38" i="1"/>
  <c r="H30" i="1"/>
  <c r="H22" i="1"/>
  <c r="H14" i="1"/>
  <c r="H6" i="1"/>
  <c r="M51" i="1"/>
  <c r="M43" i="1"/>
  <c r="M35" i="1"/>
  <c r="M27" i="1"/>
  <c r="M19" i="1"/>
  <c r="M11" i="1"/>
  <c r="M3" i="1"/>
  <c r="P2" i="1"/>
  <c r="P47" i="1"/>
  <c r="P39" i="1"/>
  <c r="P31" i="1"/>
  <c r="P23" i="1"/>
  <c r="P15" i="1"/>
  <c r="P7" i="1"/>
  <c r="H53" i="1"/>
  <c r="H45" i="1"/>
  <c r="H37" i="1"/>
  <c r="H29" i="1"/>
  <c r="H21" i="1"/>
  <c r="H13" i="1"/>
  <c r="H5" i="1"/>
  <c r="M10" i="1"/>
  <c r="B1" i="9" l="1"/>
  <c r="B4" i="9" s="1"/>
  <c r="B1" i="16"/>
  <c r="B9" i="16" s="1"/>
  <c r="B12" i="16" s="1"/>
  <c r="P55" i="1"/>
  <c r="B5" i="9" s="1"/>
  <c r="C6" i="2" l="1"/>
  <c r="D6" i="2" s="1"/>
  <c r="C11" i="2"/>
  <c r="D11" i="2" s="1"/>
  <c r="B24" i="7"/>
  <c r="B12" i="9"/>
  <c r="C10" i="2" s="1"/>
  <c r="E10" i="2" s="1"/>
  <c r="B13" i="9"/>
  <c r="B15" i="16" s="1"/>
  <c r="B16" i="16" s="1"/>
  <c r="B14" i="9"/>
  <c r="B15" i="9"/>
  <c r="B25" i="7" s="1"/>
  <c r="E11" i="2" l="1"/>
  <c r="C19" i="2"/>
  <c r="C21" i="2" s="1"/>
  <c r="E21" i="2" s="1"/>
  <c r="B17" i="7" s="1"/>
  <c r="C18" i="2"/>
  <c r="C20" i="2" s="1"/>
  <c r="D20" i="2" s="1"/>
  <c r="C25" i="2"/>
  <c r="B1" i="7"/>
  <c r="D10" i="2"/>
  <c r="B15" i="7" l="1"/>
  <c r="G11" i="7"/>
  <c r="E11" i="7"/>
  <c r="C11" i="7"/>
  <c r="H11" i="7"/>
  <c r="D11" i="7"/>
  <c r="F11" i="7"/>
  <c r="E6" i="7"/>
  <c r="D6" i="7"/>
  <c r="B11" i="7"/>
  <c r="C6" i="7"/>
  <c r="B6" i="7"/>
  <c r="F6" i="7"/>
  <c r="B13" i="7" l="1"/>
  <c r="B14" i="7"/>
  <c r="B21" i="7" s="1"/>
  <c r="B19" i="7" l="1"/>
  <c r="B20" i="7"/>
  <c r="B22" i="7" l="1"/>
  <c r="B29" i="7"/>
  <c r="B31" i="7" s="1"/>
</calcChain>
</file>

<file path=xl/sharedStrings.xml><?xml version="1.0" encoding="utf-8"?>
<sst xmlns="http://schemas.openxmlformats.org/spreadsheetml/2006/main" count="177" uniqueCount="137">
  <si>
    <t>Week ending in</t>
  </si>
  <si>
    <t>Employment Income</t>
  </si>
  <si>
    <t>LTD Deduction</t>
  </si>
  <si>
    <t>Sign on bonus</t>
  </si>
  <si>
    <t>RSU Issued</t>
  </si>
  <si>
    <t>Tax Withheld</t>
  </si>
  <si>
    <t>Tax withhold rate</t>
  </si>
  <si>
    <t>EI Deducted</t>
  </si>
  <si>
    <t>CPP Deducted</t>
  </si>
  <si>
    <t>RRSP Deducted</t>
  </si>
  <si>
    <t>Total Income for CPP</t>
  </si>
  <si>
    <t>Total</t>
  </si>
  <si>
    <t>Jurisdiction</t>
  </si>
  <si>
    <t>Currency</t>
  </si>
  <si>
    <t>Date</t>
  </si>
  <si>
    <t>Description</t>
  </si>
  <si>
    <t>Amount</t>
  </si>
  <si>
    <t>Exchange Rate</t>
  </si>
  <si>
    <t>Foreign Tax Paid</t>
  </si>
  <si>
    <t>Income in CAD</t>
  </si>
  <si>
    <t>Tax in CAD</t>
  </si>
  <si>
    <t>Type</t>
  </si>
  <si>
    <t>Total Capital Gains</t>
  </si>
  <si>
    <t>Loss Carried</t>
  </si>
  <si>
    <t>Net Realized Capital Gains</t>
  </si>
  <si>
    <t>Loss to Carry</t>
  </si>
  <si>
    <t>Amount after reimbursement</t>
  </si>
  <si>
    <t>Federal Amount</t>
  </si>
  <si>
    <t>BC Amount</t>
  </si>
  <si>
    <t>Entity</t>
  </si>
  <si>
    <t>Entity Type</t>
  </si>
  <si>
    <t>Total Amount for Entity:</t>
  </si>
  <si>
    <t>BC Political Party</t>
  </si>
  <si>
    <t>Federal Political Party</t>
  </si>
  <si>
    <t>Registered Charity</t>
  </si>
  <si>
    <t>Total Income for EI purpose</t>
  </si>
  <si>
    <t>EI Premium Rate</t>
  </si>
  <si>
    <t>EI Maximum Earning</t>
  </si>
  <si>
    <t>EI Total Premium</t>
  </si>
  <si>
    <t>Total Income for CPP Purpose</t>
  </si>
  <si>
    <t>CPP Basic Premium</t>
  </si>
  <si>
    <t>CPP Enhanced Premium</t>
  </si>
  <si>
    <t>CPP Basic Exemption Amount</t>
  </si>
  <si>
    <t>CPP Maximum Insurable Earnings</t>
  </si>
  <si>
    <t>CPP2 Maximum Insurable Earnings</t>
  </si>
  <si>
    <t>CPP Additional Insurable Earnings Rate</t>
  </si>
  <si>
    <t>CPP Tax Credit</t>
  </si>
  <si>
    <t>CPP2 Total Premium</t>
  </si>
  <si>
    <t>CPP Total Premium</t>
  </si>
  <si>
    <t>Refundable?</t>
  </si>
  <si>
    <t>Credit Name</t>
  </si>
  <si>
    <t>Federal Tax Reduction</t>
  </si>
  <si>
    <t>BC Tax Reduction</t>
  </si>
  <si>
    <t>Qualified?</t>
  </si>
  <si>
    <t>Non Refundable</t>
  </si>
  <si>
    <t>Federal Basic Personal Amount Minimum</t>
  </si>
  <si>
    <t>Federal Basic Personal Amount Additional</t>
  </si>
  <si>
    <t>Federal Basic Personal Amount Income Lower Threshold</t>
  </si>
  <si>
    <t>Federal Basic Personal Amoutn Income Upper Threshold</t>
  </si>
  <si>
    <t>Actual Federal Basic Personal Amount</t>
  </si>
  <si>
    <t>BC Basic Personal Amount</t>
  </si>
  <si>
    <t>Federal Disability Tax Credit</t>
  </si>
  <si>
    <t>BC Disability Amount</t>
  </si>
  <si>
    <t>CPP Premium</t>
  </si>
  <si>
    <t>EI Premium</t>
  </si>
  <si>
    <t>Federal Tuition Amount</t>
  </si>
  <si>
    <t>BC Tuition Amount</t>
  </si>
  <si>
    <t>Federal Charity Amount</t>
  </si>
  <si>
    <t>BC Charity Amount</t>
  </si>
  <si>
    <t>Federal Political Amount</t>
  </si>
  <si>
    <t>BC Political Amount</t>
  </si>
  <si>
    <t>Federal Medical Expense Limit</t>
  </si>
  <si>
    <t>BC Medical Expense Limit</t>
  </si>
  <si>
    <t>Federal Medical Expense Credit</t>
  </si>
  <si>
    <t>BC Medical Expense Credit</t>
  </si>
  <si>
    <t>Digital News Subscription</t>
  </si>
  <si>
    <t>First-time home buyer tax credit</t>
  </si>
  <si>
    <t>Refundable</t>
  </si>
  <si>
    <t>Medical Supplements Credit</t>
  </si>
  <si>
    <t>BC Renter Credit</t>
  </si>
  <si>
    <t>Canada Training Credit Limit</t>
  </si>
  <si>
    <t>Canada Training Credit Claimed</t>
  </si>
  <si>
    <t>Net Income (Line 23600)</t>
  </si>
  <si>
    <t>Bracket Lower cut off</t>
  </si>
  <si>
    <t>Bracket Upper cut off</t>
  </si>
  <si>
    <t>Federal Tax Rate</t>
  </si>
  <si>
    <t>Federal Tax Actual</t>
  </si>
  <si>
    <t>BC Tax Rate</t>
  </si>
  <si>
    <t>BC Tax Actual</t>
  </si>
  <si>
    <t>Federal Tax Total</t>
  </si>
  <si>
    <t>BC Tax Total</t>
  </si>
  <si>
    <t>Federal Non-Refundable Total</t>
  </si>
  <si>
    <t>Federal Refundable Total</t>
  </si>
  <si>
    <t>BC Non-Refundable Total</t>
  </si>
  <si>
    <t>BC Refundable Total</t>
  </si>
  <si>
    <t>Federal Tax After Non-Refundable</t>
  </si>
  <si>
    <t>Federal Refundable Remaining</t>
  </si>
  <si>
    <t>BC Tax After Non-Refundable</t>
  </si>
  <si>
    <t>Total Tax After Non-Refundable</t>
  </si>
  <si>
    <t>Margainal Tax Rate</t>
  </si>
  <si>
    <t>EI Total</t>
  </si>
  <si>
    <t>CPP Total</t>
  </si>
  <si>
    <t>EI Withheld</t>
  </si>
  <si>
    <t>CPP Withheld</t>
  </si>
  <si>
    <t>Owing/Refund</t>
  </si>
  <si>
    <t>Tax Installments Paid</t>
  </si>
  <si>
    <t>Remaining Owning/Refund</t>
  </si>
  <si>
    <t xml:space="preserve"> </t>
  </si>
  <si>
    <t>Total Withhold rate</t>
  </si>
  <si>
    <t>Total Employment Income (Box 14, EI+Tax)</t>
  </si>
  <si>
    <t>Total Taxable Allowances (Box 40, No CPP)</t>
  </si>
  <si>
    <t>Net Employment Income</t>
  </si>
  <si>
    <t>Payer</t>
  </si>
  <si>
    <t>Employment Income (Line 10100)</t>
  </si>
  <si>
    <t>Total Interest Income</t>
  </si>
  <si>
    <t>Total Dividend Income</t>
  </si>
  <si>
    <t>Total Employment</t>
  </si>
  <si>
    <t>Total Other</t>
  </si>
  <si>
    <t>Canadian Employment Income</t>
  </si>
  <si>
    <t>Canadian Dividends</t>
  </si>
  <si>
    <t>Foreign Dividends</t>
  </si>
  <si>
    <t>Foreign Employment Income</t>
  </si>
  <si>
    <t>Other Employment Income</t>
  </si>
  <si>
    <t>Foreign Interest income</t>
  </si>
  <si>
    <t>Canadian Interest Income</t>
  </si>
  <si>
    <t>Other Income</t>
  </si>
  <si>
    <t>Interest and investment income (Line 12100)</t>
  </si>
  <si>
    <t>Taxable Capital Gains (Line 12700)</t>
  </si>
  <si>
    <t>Total Income (Line 15000)</t>
  </si>
  <si>
    <t>Union due Deducted</t>
  </si>
  <si>
    <t>RRSP/FHSA Reduction (Line 20800/5)</t>
  </si>
  <si>
    <t>Union due Reduction (Line 21200)</t>
  </si>
  <si>
    <t>CPP Enhanced Contribution (Line 22215)</t>
  </si>
  <si>
    <t>Net income (Line 23600)</t>
  </si>
  <si>
    <t>Employer Paid Taxable Benefits (e.g. Transit pass, Life Insurance)</t>
  </si>
  <si>
    <t>The calculation contained in this form is for informational purpose only. I, Parker Hao Tian, do not hold any liability for any inaccuracy that may incur as a result of using this form. You're encouraged to consult your own tax professional about your tax obligations.</t>
  </si>
  <si>
    <t>Created by Parker Hao Tian. Released under CC-BY-NC-SA license. You may modify and distribute this form freely, but you must not use this form for commercial purposes and must retain this message and share it in the same license. Email: park1996@outlook.com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</si>
</sst>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Red]\-&quot;$&quot;#,##0.00"/>
    <numFmt numFmtId="165" formatCode="_-&quot;$&quot;* #,##0.00_-;\-&quot;$&quot;* #,##0.00_-;_-&quot;$&quot;* &quot;-&quot;??_-;_-@_-"/>
    <numFmt numFmtId="166" formatCode="&quot;$&quot;#,##0.00"/>
  </numFmts>
  <fonts count="3" x14ac:knownFonts="1">
    <font>
      <sz val="11"/>
      <color theme="1"/>
      <name val="Calibri"/>
      <family val="2"/>
      <scheme val="minor"/>
    </font>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2">
    <xf numFmtId="0" fontId="0" fillId="0" borderId="0" xfId="0"/>
    <xf numFmtId="14" fontId="0" fillId="0" borderId="0" xfId="0" applyNumberFormat="1"/>
    <xf numFmtId="165" fontId="0" fillId="0" borderId="0" xfId="1" applyFont="1"/>
    <xf numFmtId="165" fontId="0" fillId="0" borderId="0" xfId="0" applyNumberFormat="1"/>
    <xf numFmtId="10" fontId="0" fillId="0" borderId="0" xfId="2" applyNumberFormat="1" applyFont="1"/>
    <xf numFmtId="10" fontId="0" fillId="0" borderId="0" xfId="1" applyNumberFormat="1" applyFont="1"/>
    <xf numFmtId="9" fontId="0" fillId="0" borderId="0" xfId="1" applyNumberFormat="1" applyFont="1"/>
    <xf numFmtId="166" fontId="0" fillId="0" borderId="0" xfId="0" applyNumberFormat="1"/>
    <xf numFmtId="10" fontId="0" fillId="0" borderId="0" xfId="0" applyNumberFormat="1"/>
    <xf numFmtId="164" fontId="0" fillId="0" borderId="0" xfId="1" applyNumberFormat="1" applyFont="1"/>
    <xf numFmtId="0" fontId="0" fillId="0" borderId="0" xfId="0" applyAlignment="1">
      <alignment wrapText="1"/>
    </xf>
    <xf numFmtId="44" fontId="0" fillId="0" borderId="0" xfId="0" applyNumberForma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75D9-1695-4595-B3B0-2F7BE3275DA9}">
  <dimension ref="A1:Q55"/>
  <sheetViews>
    <sheetView tabSelected="1" topLeftCell="I1" workbookViewId="0">
      <selection activeCell="N2" sqref="N2:N54"/>
    </sheetView>
  </sheetViews>
  <sheetFormatPr baseColWidth="10" defaultColWidth="8.83203125" defaultRowHeight="15" x14ac:dyDescent="0.2"/>
  <cols>
    <col min="1" max="1" width="14.83203125" bestFit="1" customWidth="1"/>
    <col min="2" max="2" width="20.5" style="2" bestFit="1" customWidth="1"/>
    <col min="3" max="3" width="50.6640625" style="2" bestFit="1" customWidth="1"/>
    <col min="4" max="4" width="13.5" style="2" bestFit="1" customWidth="1"/>
    <col min="5" max="5" width="14.6640625" style="2" customWidth="1"/>
    <col min="6" max="6" width="11.33203125" style="2" bestFit="1" customWidth="1"/>
    <col min="7" max="7" width="12.5" style="2" bestFit="1" customWidth="1"/>
    <col min="8" max="8" width="16.6640625" style="5" bestFit="1" customWidth="1"/>
    <col min="9" max="9" width="11.33203125" style="2" bestFit="1" customWidth="1"/>
    <col min="10" max="10" width="13" style="2" bestFit="1" customWidth="1"/>
    <col min="11" max="11" width="13" style="2" customWidth="1"/>
    <col min="12" max="12" width="17.83203125" style="2" bestFit="1" customWidth="1"/>
    <col min="13" max="13" width="17.1640625" style="4" bestFit="1" customWidth="1"/>
    <col min="14" max="14" width="38.6640625" style="2" bestFit="1" customWidth="1"/>
    <col min="15" max="15" width="38.6640625" style="2" customWidth="1"/>
    <col min="16" max="16" width="18.5" style="2" bestFit="1" customWidth="1"/>
    <col min="17" max="17" width="22.33203125" bestFit="1" customWidth="1"/>
    <col min="18" max="18" width="10.83203125" bestFit="1" customWidth="1"/>
  </cols>
  <sheetData>
    <row r="1" spans="1:17" x14ac:dyDescent="0.2">
      <c r="A1" t="s">
        <v>0</v>
      </c>
      <c r="B1" s="2" t="s">
        <v>1</v>
      </c>
      <c r="C1" s="2" t="s">
        <v>134</v>
      </c>
      <c r="D1" s="2" t="s">
        <v>2</v>
      </c>
      <c r="E1" s="2" t="s">
        <v>3</v>
      </c>
      <c r="F1" s="2" t="s">
        <v>4</v>
      </c>
      <c r="G1" s="2" t="s">
        <v>5</v>
      </c>
      <c r="H1" s="5" t="s">
        <v>6</v>
      </c>
      <c r="I1" s="2" t="s">
        <v>7</v>
      </c>
      <c r="J1" s="2" t="s">
        <v>8</v>
      </c>
      <c r="K1" s="2" t="s">
        <v>9</v>
      </c>
      <c r="L1" s="2" t="s">
        <v>129</v>
      </c>
      <c r="M1" s="4" t="s">
        <v>108</v>
      </c>
      <c r="N1" s="2" t="s">
        <v>109</v>
      </c>
      <c r="O1" s="2" t="s">
        <v>110</v>
      </c>
      <c r="P1" s="2" t="s">
        <v>10</v>
      </c>
      <c r="Q1" s="2" t="s">
        <v>111</v>
      </c>
    </row>
    <row r="2" spans="1:17" x14ac:dyDescent="0.2">
      <c r="A2" s="1"/>
      <c r="H2" s="5">
        <f>IF(N2=0,0,G2/N2)</f>
        <v>0</v>
      </c>
      <c r="M2" s="4">
        <f>IF(N2=0, 0, (G2+I2+J2)/N2)</f>
        <v>0</v>
      </c>
      <c r="N2" s="2">
        <f>B2+C2+E2+F2</f>
        <v>0</v>
      </c>
      <c r="O2" s="2">
        <f>C2</f>
        <v>0</v>
      </c>
      <c r="P2" s="2">
        <f>N2-O2</f>
        <v>0</v>
      </c>
      <c r="Q2" s="11">
        <f t="shared" ref="Q2:Q33" si="0">B2+C2+E2+F2-D2-G2-I2-J2-K2</f>
        <v>0</v>
      </c>
    </row>
    <row r="3" spans="1:17" x14ac:dyDescent="0.2">
      <c r="A3" s="1"/>
      <c r="H3" s="5">
        <f t="shared" ref="H3:H54" si="1">IF(N3=0,0,G3/N3)</f>
        <v>0</v>
      </c>
      <c r="M3" s="4">
        <f t="shared" ref="M3:M54" si="2">IF(N3=0, 0, (G3+I3+J3)/N3)</f>
        <v>0</v>
      </c>
      <c r="N3" s="2">
        <f t="shared" ref="N3:N54" si="3">B3+C3+E3+F3</f>
        <v>0</v>
      </c>
      <c r="O3" s="2">
        <f t="shared" ref="O3:O54" si="4">C3</f>
        <v>0</v>
      </c>
      <c r="P3" s="2">
        <f t="shared" ref="P3:P54" si="5">N3-O3</f>
        <v>0</v>
      </c>
      <c r="Q3" s="11">
        <f t="shared" si="0"/>
        <v>0</v>
      </c>
    </row>
    <row r="4" spans="1:17" x14ac:dyDescent="0.2">
      <c r="A4" s="1"/>
      <c r="H4" s="5">
        <f t="shared" si="1"/>
        <v>0</v>
      </c>
      <c r="M4" s="4">
        <f t="shared" si="2"/>
        <v>0</v>
      </c>
      <c r="N4" s="2">
        <f t="shared" si="3"/>
        <v>0</v>
      </c>
      <c r="O4" s="2">
        <f t="shared" si="4"/>
        <v>0</v>
      </c>
      <c r="P4" s="2">
        <f t="shared" si="5"/>
        <v>0</v>
      </c>
      <c r="Q4" s="11">
        <f t="shared" si="0"/>
        <v>0</v>
      </c>
    </row>
    <row r="5" spans="1:17" x14ac:dyDescent="0.2">
      <c r="A5" s="1"/>
      <c r="H5" s="5">
        <f t="shared" si="1"/>
        <v>0</v>
      </c>
      <c r="M5" s="4">
        <f t="shared" si="2"/>
        <v>0</v>
      </c>
      <c r="N5" s="2">
        <f t="shared" si="3"/>
        <v>0</v>
      </c>
      <c r="O5" s="2">
        <f t="shared" si="4"/>
        <v>0</v>
      </c>
      <c r="P5" s="2">
        <f t="shared" si="5"/>
        <v>0</v>
      </c>
      <c r="Q5" s="11">
        <f t="shared" si="0"/>
        <v>0</v>
      </c>
    </row>
    <row r="6" spans="1:17" x14ac:dyDescent="0.2">
      <c r="A6" s="1"/>
      <c r="H6" s="5">
        <f t="shared" si="1"/>
        <v>0</v>
      </c>
      <c r="M6" s="4">
        <f t="shared" si="2"/>
        <v>0</v>
      </c>
      <c r="N6" s="2">
        <f t="shared" si="3"/>
        <v>0</v>
      </c>
      <c r="O6" s="2">
        <f t="shared" si="4"/>
        <v>0</v>
      </c>
      <c r="P6" s="2">
        <f t="shared" si="5"/>
        <v>0</v>
      </c>
      <c r="Q6" s="11">
        <f t="shared" si="0"/>
        <v>0</v>
      </c>
    </row>
    <row r="7" spans="1:17" x14ac:dyDescent="0.2">
      <c r="A7" s="1"/>
      <c r="H7" s="5">
        <f t="shared" si="1"/>
        <v>0</v>
      </c>
      <c r="M7" s="4">
        <f t="shared" si="2"/>
        <v>0</v>
      </c>
      <c r="N7" s="2">
        <f t="shared" si="3"/>
        <v>0</v>
      </c>
      <c r="O7" s="2">
        <f t="shared" si="4"/>
        <v>0</v>
      </c>
      <c r="P7" s="2">
        <f t="shared" si="5"/>
        <v>0</v>
      </c>
      <c r="Q7" s="11">
        <f t="shared" si="0"/>
        <v>0</v>
      </c>
    </row>
    <row r="8" spans="1:17" x14ac:dyDescent="0.2">
      <c r="A8" s="1"/>
      <c r="H8" s="5">
        <f t="shared" si="1"/>
        <v>0</v>
      </c>
      <c r="M8" s="4">
        <f t="shared" si="2"/>
        <v>0</v>
      </c>
      <c r="N8" s="2">
        <f t="shared" si="3"/>
        <v>0</v>
      </c>
      <c r="O8" s="2">
        <f t="shared" si="4"/>
        <v>0</v>
      </c>
      <c r="P8" s="2">
        <f t="shared" si="5"/>
        <v>0</v>
      </c>
      <c r="Q8" s="11">
        <f t="shared" si="0"/>
        <v>0</v>
      </c>
    </row>
    <row r="9" spans="1:17" x14ac:dyDescent="0.2">
      <c r="A9" s="1"/>
      <c r="H9" s="5">
        <f t="shared" si="1"/>
        <v>0</v>
      </c>
      <c r="M9" s="4">
        <f t="shared" si="2"/>
        <v>0</v>
      </c>
      <c r="N9" s="2">
        <f t="shared" si="3"/>
        <v>0</v>
      </c>
      <c r="O9" s="2">
        <f t="shared" si="4"/>
        <v>0</v>
      </c>
      <c r="P9" s="2">
        <f t="shared" si="5"/>
        <v>0</v>
      </c>
      <c r="Q9" s="11">
        <f t="shared" si="0"/>
        <v>0</v>
      </c>
    </row>
    <row r="10" spans="1:17" x14ac:dyDescent="0.2">
      <c r="A10" s="1"/>
      <c r="H10" s="5">
        <f t="shared" si="1"/>
        <v>0</v>
      </c>
      <c r="M10" s="4">
        <f t="shared" si="2"/>
        <v>0</v>
      </c>
      <c r="N10" s="2">
        <f t="shared" si="3"/>
        <v>0</v>
      </c>
      <c r="O10" s="2">
        <f t="shared" si="4"/>
        <v>0</v>
      </c>
      <c r="P10" s="2">
        <f t="shared" si="5"/>
        <v>0</v>
      </c>
      <c r="Q10" s="11">
        <f t="shared" si="0"/>
        <v>0</v>
      </c>
    </row>
    <row r="11" spans="1:17" x14ac:dyDescent="0.2">
      <c r="A11" s="1"/>
      <c r="H11" s="5">
        <f t="shared" si="1"/>
        <v>0</v>
      </c>
      <c r="M11" s="4">
        <f t="shared" si="2"/>
        <v>0</v>
      </c>
      <c r="N11" s="2">
        <f t="shared" si="3"/>
        <v>0</v>
      </c>
      <c r="O11" s="2">
        <f t="shared" si="4"/>
        <v>0</v>
      </c>
      <c r="P11" s="2">
        <f t="shared" si="5"/>
        <v>0</v>
      </c>
      <c r="Q11" s="11">
        <f t="shared" si="0"/>
        <v>0</v>
      </c>
    </row>
    <row r="12" spans="1:17" x14ac:dyDescent="0.2">
      <c r="A12" s="1"/>
      <c r="H12" s="5">
        <f t="shared" si="1"/>
        <v>0</v>
      </c>
      <c r="M12" s="4">
        <f t="shared" si="2"/>
        <v>0</v>
      </c>
      <c r="N12" s="2">
        <f t="shared" si="3"/>
        <v>0</v>
      </c>
      <c r="O12" s="2">
        <f t="shared" si="4"/>
        <v>0</v>
      </c>
      <c r="P12" s="2">
        <f t="shared" si="5"/>
        <v>0</v>
      </c>
      <c r="Q12" s="11">
        <f t="shared" si="0"/>
        <v>0</v>
      </c>
    </row>
    <row r="13" spans="1:17" x14ac:dyDescent="0.2">
      <c r="A13" s="1"/>
      <c r="H13" s="5">
        <f t="shared" si="1"/>
        <v>0</v>
      </c>
      <c r="M13" s="4">
        <f t="shared" si="2"/>
        <v>0</v>
      </c>
      <c r="N13" s="2">
        <f t="shared" si="3"/>
        <v>0</v>
      </c>
      <c r="O13" s="2">
        <f t="shared" si="4"/>
        <v>0</v>
      </c>
      <c r="P13" s="2">
        <f t="shared" si="5"/>
        <v>0</v>
      </c>
      <c r="Q13" s="11">
        <f t="shared" si="0"/>
        <v>0</v>
      </c>
    </row>
    <row r="14" spans="1:17" x14ac:dyDescent="0.2">
      <c r="A14" s="1"/>
      <c r="H14" s="5">
        <f t="shared" si="1"/>
        <v>0</v>
      </c>
      <c r="M14" s="4">
        <f t="shared" si="2"/>
        <v>0</v>
      </c>
      <c r="N14" s="2">
        <f t="shared" si="3"/>
        <v>0</v>
      </c>
      <c r="O14" s="2">
        <f t="shared" si="4"/>
        <v>0</v>
      </c>
      <c r="P14" s="2">
        <f t="shared" si="5"/>
        <v>0</v>
      </c>
      <c r="Q14" s="11">
        <f t="shared" si="0"/>
        <v>0</v>
      </c>
    </row>
    <row r="15" spans="1:17" x14ac:dyDescent="0.2">
      <c r="A15" s="1"/>
      <c r="H15" s="5">
        <f t="shared" si="1"/>
        <v>0</v>
      </c>
      <c r="M15" s="4">
        <f t="shared" si="2"/>
        <v>0</v>
      </c>
      <c r="N15" s="2">
        <f t="shared" si="3"/>
        <v>0</v>
      </c>
      <c r="O15" s="2">
        <f t="shared" si="4"/>
        <v>0</v>
      </c>
      <c r="P15" s="2">
        <f t="shared" si="5"/>
        <v>0</v>
      </c>
      <c r="Q15" s="11">
        <f t="shared" si="0"/>
        <v>0</v>
      </c>
    </row>
    <row r="16" spans="1:17" x14ac:dyDescent="0.2">
      <c r="A16" s="1"/>
      <c r="H16" s="5">
        <f t="shared" si="1"/>
        <v>0</v>
      </c>
      <c r="M16" s="4">
        <f t="shared" si="2"/>
        <v>0</v>
      </c>
      <c r="N16" s="2">
        <f t="shared" si="3"/>
        <v>0</v>
      </c>
      <c r="O16" s="2">
        <f t="shared" si="4"/>
        <v>0</v>
      </c>
      <c r="P16" s="2">
        <f t="shared" si="5"/>
        <v>0</v>
      </c>
      <c r="Q16" s="11">
        <f t="shared" si="0"/>
        <v>0</v>
      </c>
    </row>
    <row r="17" spans="1:17" x14ac:dyDescent="0.2">
      <c r="A17" s="1"/>
      <c r="H17" s="5">
        <f t="shared" si="1"/>
        <v>0</v>
      </c>
      <c r="M17" s="4">
        <f t="shared" si="2"/>
        <v>0</v>
      </c>
      <c r="N17" s="2">
        <f t="shared" si="3"/>
        <v>0</v>
      </c>
      <c r="O17" s="2">
        <f t="shared" si="4"/>
        <v>0</v>
      </c>
      <c r="P17" s="2">
        <f t="shared" si="5"/>
        <v>0</v>
      </c>
      <c r="Q17" s="11">
        <f t="shared" si="0"/>
        <v>0</v>
      </c>
    </row>
    <row r="18" spans="1:17" x14ac:dyDescent="0.2">
      <c r="A18" s="1"/>
      <c r="H18" s="5">
        <f t="shared" si="1"/>
        <v>0</v>
      </c>
      <c r="M18" s="4">
        <f t="shared" si="2"/>
        <v>0</v>
      </c>
      <c r="N18" s="2">
        <f t="shared" si="3"/>
        <v>0</v>
      </c>
      <c r="O18" s="2">
        <f t="shared" si="4"/>
        <v>0</v>
      </c>
      <c r="P18" s="2">
        <f t="shared" si="5"/>
        <v>0</v>
      </c>
      <c r="Q18" s="11">
        <f t="shared" si="0"/>
        <v>0</v>
      </c>
    </row>
    <row r="19" spans="1:17" x14ac:dyDescent="0.2">
      <c r="A19" s="1"/>
      <c r="H19" s="5">
        <f t="shared" si="1"/>
        <v>0</v>
      </c>
      <c r="M19" s="4">
        <f t="shared" si="2"/>
        <v>0</v>
      </c>
      <c r="N19" s="2">
        <f t="shared" si="3"/>
        <v>0</v>
      </c>
      <c r="O19" s="2">
        <f t="shared" si="4"/>
        <v>0</v>
      </c>
      <c r="P19" s="2">
        <f t="shared" si="5"/>
        <v>0</v>
      </c>
      <c r="Q19" s="11">
        <f t="shared" si="0"/>
        <v>0</v>
      </c>
    </row>
    <row r="20" spans="1:17" x14ac:dyDescent="0.2">
      <c r="A20" s="1"/>
      <c r="H20" s="5">
        <f t="shared" si="1"/>
        <v>0</v>
      </c>
      <c r="M20" s="4">
        <f t="shared" si="2"/>
        <v>0</v>
      </c>
      <c r="N20" s="2">
        <f t="shared" si="3"/>
        <v>0</v>
      </c>
      <c r="O20" s="2">
        <f t="shared" si="4"/>
        <v>0</v>
      </c>
      <c r="P20" s="2">
        <f t="shared" si="5"/>
        <v>0</v>
      </c>
      <c r="Q20" s="11">
        <f t="shared" si="0"/>
        <v>0</v>
      </c>
    </row>
    <row r="21" spans="1:17" x14ac:dyDescent="0.2">
      <c r="A21" s="1"/>
      <c r="H21" s="5">
        <f t="shared" si="1"/>
        <v>0</v>
      </c>
      <c r="M21" s="4">
        <f t="shared" si="2"/>
        <v>0</v>
      </c>
      <c r="N21" s="2">
        <f t="shared" si="3"/>
        <v>0</v>
      </c>
      <c r="O21" s="2">
        <f t="shared" si="4"/>
        <v>0</v>
      </c>
      <c r="P21" s="2">
        <f t="shared" si="5"/>
        <v>0</v>
      </c>
      <c r="Q21" s="11">
        <f t="shared" si="0"/>
        <v>0</v>
      </c>
    </row>
    <row r="22" spans="1:17" x14ac:dyDescent="0.2">
      <c r="A22" s="1"/>
      <c r="H22" s="5">
        <f t="shared" si="1"/>
        <v>0</v>
      </c>
      <c r="M22" s="4">
        <f t="shared" si="2"/>
        <v>0</v>
      </c>
      <c r="N22" s="2">
        <f t="shared" si="3"/>
        <v>0</v>
      </c>
      <c r="O22" s="2">
        <f t="shared" si="4"/>
        <v>0</v>
      </c>
      <c r="P22" s="2">
        <f t="shared" si="5"/>
        <v>0</v>
      </c>
      <c r="Q22" s="11">
        <f t="shared" si="0"/>
        <v>0</v>
      </c>
    </row>
    <row r="23" spans="1:17" x14ac:dyDescent="0.2">
      <c r="A23" s="1"/>
      <c r="H23" s="5">
        <f t="shared" si="1"/>
        <v>0</v>
      </c>
      <c r="M23" s="4">
        <f t="shared" si="2"/>
        <v>0</v>
      </c>
      <c r="N23" s="2">
        <f t="shared" si="3"/>
        <v>0</v>
      </c>
      <c r="O23" s="2">
        <f t="shared" si="4"/>
        <v>0</v>
      </c>
      <c r="P23" s="2">
        <f t="shared" si="5"/>
        <v>0</v>
      </c>
      <c r="Q23" s="11">
        <f t="shared" si="0"/>
        <v>0</v>
      </c>
    </row>
    <row r="24" spans="1:17" x14ac:dyDescent="0.2">
      <c r="A24" s="1"/>
      <c r="H24" s="5">
        <f t="shared" si="1"/>
        <v>0</v>
      </c>
      <c r="M24" s="4">
        <f t="shared" si="2"/>
        <v>0</v>
      </c>
      <c r="N24" s="2">
        <f t="shared" si="3"/>
        <v>0</v>
      </c>
      <c r="O24" s="2">
        <f t="shared" si="4"/>
        <v>0</v>
      </c>
      <c r="P24" s="2">
        <f t="shared" si="5"/>
        <v>0</v>
      </c>
      <c r="Q24" s="11">
        <f t="shared" si="0"/>
        <v>0</v>
      </c>
    </row>
    <row r="25" spans="1:17" x14ac:dyDescent="0.2">
      <c r="A25" s="1"/>
      <c r="H25" s="5">
        <f t="shared" si="1"/>
        <v>0</v>
      </c>
      <c r="M25" s="4">
        <f t="shared" si="2"/>
        <v>0</v>
      </c>
      <c r="N25" s="2">
        <f t="shared" si="3"/>
        <v>0</v>
      </c>
      <c r="O25" s="2">
        <f t="shared" si="4"/>
        <v>0</v>
      </c>
      <c r="P25" s="2">
        <f t="shared" si="5"/>
        <v>0</v>
      </c>
      <c r="Q25" s="11">
        <f t="shared" si="0"/>
        <v>0</v>
      </c>
    </row>
    <row r="26" spans="1:17" x14ac:dyDescent="0.2">
      <c r="A26" s="1"/>
      <c r="H26" s="5">
        <f t="shared" si="1"/>
        <v>0</v>
      </c>
      <c r="M26" s="4">
        <f t="shared" si="2"/>
        <v>0</v>
      </c>
      <c r="N26" s="2">
        <f t="shared" si="3"/>
        <v>0</v>
      </c>
      <c r="O26" s="2">
        <f t="shared" si="4"/>
        <v>0</v>
      </c>
      <c r="P26" s="2">
        <f t="shared" si="5"/>
        <v>0</v>
      </c>
      <c r="Q26" s="11">
        <f t="shared" si="0"/>
        <v>0</v>
      </c>
    </row>
    <row r="27" spans="1:17" x14ac:dyDescent="0.2">
      <c r="A27" s="1"/>
      <c r="H27" s="5">
        <f t="shared" si="1"/>
        <v>0</v>
      </c>
      <c r="M27" s="4">
        <f t="shared" si="2"/>
        <v>0</v>
      </c>
      <c r="N27" s="2">
        <f t="shared" si="3"/>
        <v>0</v>
      </c>
      <c r="O27" s="2">
        <f t="shared" si="4"/>
        <v>0</v>
      </c>
      <c r="P27" s="2">
        <f t="shared" si="5"/>
        <v>0</v>
      </c>
      <c r="Q27" s="11">
        <f t="shared" si="0"/>
        <v>0</v>
      </c>
    </row>
    <row r="28" spans="1:17" x14ac:dyDescent="0.2">
      <c r="A28" s="1"/>
      <c r="H28" s="5">
        <f t="shared" si="1"/>
        <v>0</v>
      </c>
      <c r="M28" s="4">
        <f t="shared" si="2"/>
        <v>0</v>
      </c>
      <c r="N28" s="2">
        <f t="shared" si="3"/>
        <v>0</v>
      </c>
      <c r="O28" s="2">
        <f t="shared" si="4"/>
        <v>0</v>
      </c>
      <c r="P28" s="2">
        <f t="shared" si="5"/>
        <v>0</v>
      </c>
      <c r="Q28" s="11">
        <f t="shared" si="0"/>
        <v>0</v>
      </c>
    </row>
    <row r="29" spans="1:17" x14ac:dyDescent="0.2">
      <c r="A29" s="1"/>
      <c r="H29" s="5">
        <f t="shared" si="1"/>
        <v>0</v>
      </c>
      <c r="M29" s="4">
        <f t="shared" si="2"/>
        <v>0</v>
      </c>
      <c r="N29" s="2">
        <f t="shared" si="3"/>
        <v>0</v>
      </c>
      <c r="O29" s="2">
        <f t="shared" si="4"/>
        <v>0</v>
      </c>
      <c r="P29" s="2">
        <f t="shared" si="5"/>
        <v>0</v>
      </c>
      <c r="Q29" s="11">
        <f t="shared" si="0"/>
        <v>0</v>
      </c>
    </row>
    <row r="30" spans="1:17" x14ac:dyDescent="0.2">
      <c r="A30" s="1"/>
      <c r="H30" s="5">
        <f t="shared" si="1"/>
        <v>0</v>
      </c>
      <c r="M30" s="4">
        <f t="shared" si="2"/>
        <v>0</v>
      </c>
      <c r="N30" s="2">
        <f t="shared" si="3"/>
        <v>0</v>
      </c>
      <c r="O30" s="2">
        <f t="shared" si="4"/>
        <v>0</v>
      </c>
      <c r="P30" s="2">
        <f t="shared" si="5"/>
        <v>0</v>
      </c>
      <c r="Q30" s="11">
        <f t="shared" si="0"/>
        <v>0</v>
      </c>
    </row>
    <row r="31" spans="1:17" x14ac:dyDescent="0.2">
      <c r="A31" s="1"/>
      <c r="H31" s="5">
        <f t="shared" si="1"/>
        <v>0</v>
      </c>
      <c r="M31" s="4">
        <f t="shared" si="2"/>
        <v>0</v>
      </c>
      <c r="N31" s="2">
        <f t="shared" si="3"/>
        <v>0</v>
      </c>
      <c r="O31" s="2">
        <f t="shared" si="4"/>
        <v>0</v>
      </c>
      <c r="P31" s="2">
        <f t="shared" si="5"/>
        <v>0</v>
      </c>
      <c r="Q31" s="11">
        <f t="shared" si="0"/>
        <v>0</v>
      </c>
    </row>
    <row r="32" spans="1:17" x14ac:dyDescent="0.2">
      <c r="A32" s="1"/>
      <c r="H32" s="5">
        <f t="shared" si="1"/>
        <v>0</v>
      </c>
      <c r="M32" s="4">
        <f t="shared" si="2"/>
        <v>0</v>
      </c>
      <c r="N32" s="2">
        <f t="shared" si="3"/>
        <v>0</v>
      </c>
      <c r="O32" s="2">
        <f t="shared" si="4"/>
        <v>0</v>
      </c>
      <c r="P32" s="2">
        <f t="shared" si="5"/>
        <v>0</v>
      </c>
      <c r="Q32" s="11">
        <f t="shared" si="0"/>
        <v>0</v>
      </c>
    </row>
    <row r="33" spans="1:17" x14ac:dyDescent="0.2">
      <c r="A33" s="1"/>
      <c r="H33" s="5">
        <f t="shared" si="1"/>
        <v>0</v>
      </c>
      <c r="M33" s="4">
        <f t="shared" si="2"/>
        <v>0</v>
      </c>
      <c r="N33" s="2">
        <f t="shared" si="3"/>
        <v>0</v>
      </c>
      <c r="O33" s="2">
        <f t="shared" si="4"/>
        <v>0</v>
      </c>
      <c r="P33" s="2">
        <f t="shared" si="5"/>
        <v>0</v>
      </c>
      <c r="Q33" s="11">
        <f t="shared" si="0"/>
        <v>0</v>
      </c>
    </row>
    <row r="34" spans="1:17" x14ac:dyDescent="0.2">
      <c r="A34" s="1"/>
      <c r="H34" s="5">
        <f t="shared" si="1"/>
        <v>0</v>
      </c>
      <c r="M34" s="4">
        <f t="shared" si="2"/>
        <v>0</v>
      </c>
      <c r="N34" s="2">
        <f t="shared" si="3"/>
        <v>0</v>
      </c>
      <c r="O34" s="2">
        <f t="shared" si="4"/>
        <v>0</v>
      </c>
      <c r="P34" s="2">
        <f t="shared" si="5"/>
        <v>0</v>
      </c>
      <c r="Q34" s="11">
        <f t="shared" ref="Q34:Q54" si="6">B34+C34+E34+F34-D34-G34-I34-J34-K34</f>
        <v>0</v>
      </c>
    </row>
    <row r="35" spans="1:17" x14ac:dyDescent="0.2">
      <c r="A35" s="1"/>
      <c r="H35" s="5">
        <f t="shared" si="1"/>
        <v>0</v>
      </c>
      <c r="M35" s="4">
        <f t="shared" si="2"/>
        <v>0</v>
      </c>
      <c r="N35" s="2">
        <f t="shared" si="3"/>
        <v>0</v>
      </c>
      <c r="O35" s="2">
        <f t="shared" si="4"/>
        <v>0</v>
      </c>
      <c r="P35" s="2">
        <f t="shared" si="5"/>
        <v>0</v>
      </c>
      <c r="Q35" s="11">
        <f t="shared" si="6"/>
        <v>0</v>
      </c>
    </row>
    <row r="36" spans="1:17" x14ac:dyDescent="0.2">
      <c r="A36" s="1"/>
      <c r="H36" s="5">
        <f t="shared" si="1"/>
        <v>0</v>
      </c>
      <c r="M36" s="4">
        <f t="shared" si="2"/>
        <v>0</v>
      </c>
      <c r="N36" s="2">
        <f t="shared" si="3"/>
        <v>0</v>
      </c>
      <c r="O36" s="2">
        <f t="shared" si="4"/>
        <v>0</v>
      </c>
      <c r="P36" s="2">
        <f t="shared" si="5"/>
        <v>0</v>
      </c>
      <c r="Q36" s="11">
        <f t="shared" si="6"/>
        <v>0</v>
      </c>
    </row>
    <row r="37" spans="1:17" x14ac:dyDescent="0.2">
      <c r="A37" s="1"/>
      <c r="H37" s="5">
        <f t="shared" si="1"/>
        <v>0</v>
      </c>
      <c r="M37" s="4">
        <f t="shared" si="2"/>
        <v>0</v>
      </c>
      <c r="N37" s="2">
        <f t="shared" si="3"/>
        <v>0</v>
      </c>
      <c r="O37" s="2">
        <f t="shared" si="4"/>
        <v>0</v>
      </c>
      <c r="P37" s="2">
        <f t="shared" si="5"/>
        <v>0</v>
      </c>
      <c r="Q37" s="11">
        <f t="shared" si="6"/>
        <v>0</v>
      </c>
    </row>
    <row r="38" spans="1:17" x14ac:dyDescent="0.2">
      <c r="A38" s="1"/>
      <c r="H38" s="5">
        <f t="shared" si="1"/>
        <v>0</v>
      </c>
      <c r="M38" s="4">
        <f t="shared" si="2"/>
        <v>0</v>
      </c>
      <c r="N38" s="2">
        <f t="shared" si="3"/>
        <v>0</v>
      </c>
      <c r="O38" s="2">
        <f t="shared" si="4"/>
        <v>0</v>
      </c>
      <c r="P38" s="2">
        <f t="shared" si="5"/>
        <v>0</v>
      </c>
      <c r="Q38" s="11">
        <f t="shared" si="6"/>
        <v>0</v>
      </c>
    </row>
    <row r="39" spans="1:17" x14ac:dyDescent="0.2">
      <c r="A39" s="1"/>
      <c r="H39" s="5">
        <f t="shared" si="1"/>
        <v>0</v>
      </c>
      <c r="M39" s="4">
        <f t="shared" si="2"/>
        <v>0</v>
      </c>
      <c r="N39" s="2">
        <f t="shared" si="3"/>
        <v>0</v>
      </c>
      <c r="O39" s="2">
        <f t="shared" si="4"/>
        <v>0</v>
      </c>
      <c r="P39" s="2">
        <f t="shared" si="5"/>
        <v>0</v>
      </c>
      <c r="Q39" s="11">
        <f t="shared" si="6"/>
        <v>0</v>
      </c>
    </row>
    <row r="40" spans="1:17" x14ac:dyDescent="0.2">
      <c r="A40" s="1"/>
      <c r="H40" s="5">
        <f t="shared" si="1"/>
        <v>0</v>
      </c>
      <c r="M40" s="4">
        <f t="shared" si="2"/>
        <v>0</v>
      </c>
      <c r="N40" s="2">
        <f t="shared" si="3"/>
        <v>0</v>
      </c>
      <c r="O40" s="2">
        <f t="shared" si="4"/>
        <v>0</v>
      </c>
      <c r="P40" s="2">
        <f t="shared" si="5"/>
        <v>0</v>
      </c>
      <c r="Q40" s="11">
        <f t="shared" si="6"/>
        <v>0</v>
      </c>
    </row>
    <row r="41" spans="1:17" x14ac:dyDescent="0.2">
      <c r="A41" s="1"/>
      <c r="H41" s="5">
        <f t="shared" si="1"/>
        <v>0</v>
      </c>
      <c r="M41" s="4">
        <f t="shared" si="2"/>
        <v>0</v>
      </c>
      <c r="N41" s="2">
        <f t="shared" si="3"/>
        <v>0</v>
      </c>
      <c r="O41" s="2">
        <f t="shared" si="4"/>
        <v>0</v>
      </c>
      <c r="P41" s="2">
        <f t="shared" si="5"/>
        <v>0</v>
      </c>
      <c r="Q41" s="11">
        <f t="shared" si="6"/>
        <v>0</v>
      </c>
    </row>
    <row r="42" spans="1:17" x14ac:dyDescent="0.2">
      <c r="A42" s="1"/>
      <c r="H42" s="5">
        <f t="shared" si="1"/>
        <v>0</v>
      </c>
      <c r="M42" s="4">
        <f t="shared" si="2"/>
        <v>0</v>
      </c>
      <c r="N42" s="2">
        <f t="shared" si="3"/>
        <v>0</v>
      </c>
      <c r="O42" s="2">
        <f t="shared" si="4"/>
        <v>0</v>
      </c>
      <c r="P42" s="2">
        <f t="shared" si="5"/>
        <v>0</v>
      </c>
      <c r="Q42" s="11">
        <f t="shared" si="6"/>
        <v>0</v>
      </c>
    </row>
    <row r="43" spans="1:17" x14ac:dyDescent="0.2">
      <c r="A43" s="1"/>
      <c r="H43" s="5">
        <f t="shared" si="1"/>
        <v>0</v>
      </c>
      <c r="M43" s="4">
        <f t="shared" si="2"/>
        <v>0</v>
      </c>
      <c r="N43" s="2">
        <f t="shared" si="3"/>
        <v>0</v>
      </c>
      <c r="O43" s="2">
        <f t="shared" si="4"/>
        <v>0</v>
      </c>
      <c r="P43" s="2">
        <f t="shared" si="5"/>
        <v>0</v>
      </c>
      <c r="Q43" s="11">
        <f t="shared" si="6"/>
        <v>0</v>
      </c>
    </row>
    <row r="44" spans="1:17" x14ac:dyDescent="0.2">
      <c r="A44" s="1"/>
      <c r="H44" s="5">
        <f t="shared" si="1"/>
        <v>0</v>
      </c>
      <c r="M44" s="4">
        <f t="shared" si="2"/>
        <v>0</v>
      </c>
      <c r="N44" s="2">
        <f t="shared" si="3"/>
        <v>0</v>
      </c>
      <c r="O44" s="2">
        <f t="shared" si="4"/>
        <v>0</v>
      </c>
      <c r="P44" s="2">
        <f t="shared" si="5"/>
        <v>0</v>
      </c>
      <c r="Q44" s="11">
        <f t="shared" si="6"/>
        <v>0</v>
      </c>
    </row>
    <row r="45" spans="1:17" x14ac:dyDescent="0.2">
      <c r="A45" s="1"/>
      <c r="H45" s="5">
        <f t="shared" si="1"/>
        <v>0</v>
      </c>
      <c r="M45" s="4">
        <f t="shared" si="2"/>
        <v>0</v>
      </c>
      <c r="N45" s="2">
        <f t="shared" si="3"/>
        <v>0</v>
      </c>
      <c r="O45" s="2">
        <f t="shared" si="4"/>
        <v>0</v>
      </c>
      <c r="P45" s="2">
        <f t="shared" si="5"/>
        <v>0</v>
      </c>
      <c r="Q45" s="11">
        <f t="shared" si="6"/>
        <v>0</v>
      </c>
    </row>
    <row r="46" spans="1:17" x14ac:dyDescent="0.2">
      <c r="A46" s="1"/>
      <c r="H46" s="5">
        <f t="shared" si="1"/>
        <v>0</v>
      </c>
      <c r="M46" s="4">
        <f t="shared" si="2"/>
        <v>0</v>
      </c>
      <c r="N46" s="2">
        <f t="shared" si="3"/>
        <v>0</v>
      </c>
      <c r="O46" s="2">
        <f t="shared" si="4"/>
        <v>0</v>
      </c>
      <c r="P46" s="2">
        <f t="shared" si="5"/>
        <v>0</v>
      </c>
      <c r="Q46" s="11">
        <f t="shared" si="6"/>
        <v>0</v>
      </c>
    </row>
    <row r="47" spans="1:17" x14ac:dyDescent="0.2">
      <c r="A47" s="1"/>
      <c r="H47" s="5">
        <f t="shared" si="1"/>
        <v>0</v>
      </c>
      <c r="M47" s="4">
        <f t="shared" si="2"/>
        <v>0</v>
      </c>
      <c r="N47" s="2">
        <f t="shared" si="3"/>
        <v>0</v>
      </c>
      <c r="O47" s="2">
        <f t="shared" si="4"/>
        <v>0</v>
      </c>
      <c r="P47" s="2">
        <f t="shared" si="5"/>
        <v>0</v>
      </c>
      <c r="Q47" s="11">
        <f t="shared" si="6"/>
        <v>0</v>
      </c>
    </row>
    <row r="48" spans="1:17" x14ac:dyDescent="0.2">
      <c r="A48" s="1"/>
      <c r="H48" s="5">
        <f t="shared" si="1"/>
        <v>0</v>
      </c>
      <c r="M48" s="4">
        <f t="shared" si="2"/>
        <v>0</v>
      </c>
      <c r="N48" s="2">
        <f t="shared" si="3"/>
        <v>0</v>
      </c>
      <c r="O48" s="2">
        <f t="shared" si="4"/>
        <v>0</v>
      </c>
      <c r="P48" s="2">
        <f t="shared" si="5"/>
        <v>0</v>
      </c>
      <c r="Q48" s="11">
        <f t="shared" si="6"/>
        <v>0</v>
      </c>
    </row>
    <row r="49" spans="1:17" x14ac:dyDescent="0.2">
      <c r="A49" s="1"/>
      <c r="H49" s="5">
        <f t="shared" si="1"/>
        <v>0</v>
      </c>
      <c r="M49" s="4">
        <f t="shared" si="2"/>
        <v>0</v>
      </c>
      <c r="N49" s="2">
        <f t="shared" si="3"/>
        <v>0</v>
      </c>
      <c r="O49" s="2">
        <f t="shared" si="4"/>
        <v>0</v>
      </c>
      <c r="P49" s="2">
        <f t="shared" si="5"/>
        <v>0</v>
      </c>
      <c r="Q49" s="11">
        <f t="shared" si="6"/>
        <v>0</v>
      </c>
    </row>
    <row r="50" spans="1:17" x14ac:dyDescent="0.2">
      <c r="A50" s="1"/>
      <c r="H50" s="5">
        <f t="shared" si="1"/>
        <v>0</v>
      </c>
      <c r="M50" s="4">
        <f t="shared" si="2"/>
        <v>0</v>
      </c>
      <c r="N50" s="2">
        <f t="shared" si="3"/>
        <v>0</v>
      </c>
      <c r="O50" s="2">
        <f t="shared" si="4"/>
        <v>0</v>
      </c>
      <c r="P50" s="2">
        <f t="shared" si="5"/>
        <v>0</v>
      </c>
      <c r="Q50" s="11">
        <f t="shared" si="6"/>
        <v>0</v>
      </c>
    </row>
    <row r="51" spans="1:17" x14ac:dyDescent="0.2">
      <c r="A51" s="1"/>
      <c r="E51" s="9"/>
      <c r="H51" s="5">
        <f t="shared" si="1"/>
        <v>0</v>
      </c>
      <c r="M51" s="4">
        <f t="shared" si="2"/>
        <v>0</v>
      </c>
      <c r="N51" s="2">
        <f t="shared" si="3"/>
        <v>0</v>
      </c>
      <c r="O51" s="2">
        <f t="shared" si="4"/>
        <v>0</v>
      </c>
      <c r="P51" s="2">
        <f t="shared" si="5"/>
        <v>0</v>
      </c>
      <c r="Q51" s="11">
        <f t="shared" si="6"/>
        <v>0</v>
      </c>
    </row>
    <row r="52" spans="1:17" x14ac:dyDescent="0.2">
      <c r="A52" s="1"/>
      <c r="H52" s="5">
        <f t="shared" si="1"/>
        <v>0</v>
      </c>
      <c r="M52" s="4">
        <f t="shared" si="2"/>
        <v>0</v>
      </c>
      <c r="N52" s="2">
        <f t="shared" si="3"/>
        <v>0</v>
      </c>
      <c r="O52" s="2">
        <f t="shared" si="4"/>
        <v>0</v>
      </c>
      <c r="P52" s="2">
        <f t="shared" si="5"/>
        <v>0</v>
      </c>
      <c r="Q52" s="11">
        <f t="shared" si="6"/>
        <v>0</v>
      </c>
    </row>
    <row r="53" spans="1:17" x14ac:dyDescent="0.2">
      <c r="A53" s="1"/>
      <c r="H53" s="5">
        <f t="shared" si="1"/>
        <v>0</v>
      </c>
      <c r="M53" s="4">
        <f t="shared" si="2"/>
        <v>0</v>
      </c>
      <c r="N53" s="2">
        <f t="shared" si="3"/>
        <v>0</v>
      </c>
      <c r="O53" s="2">
        <f t="shared" si="4"/>
        <v>0</v>
      </c>
      <c r="P53" s="2">
        <f t="shared" si="5"/>
        <v>0</v>
      </c>
      <c r="Q53" s="11">
        <f t="shared" si="6"/>
        <v>0</v>
      </c>
    </row>
    <row r="54" spans="1:17" x14ac:dyDescent="0.2">
      <c r="A54" s="1"/>
      <c r="H54" s="5">
        <f t="shared" si="1"/>
        <v>0</v>
      </c>
      <c r="M54" s="4">
        <f t="shared" si="2"/>
        <v>0</v>
      </c>
      <c r="N54" s="2">
        <f t="shared" si="3"/>
        <v>0</v>
      </c>
      <c r="O54" s="2">
        <f t="shared" si="4"/>
        <v>0</v>
      </c>
      <c r="P54" s="2">
        <f t="shared" si="5"/>
        <v>0</v>
      </c>
      <c r="Q54" s="11">
        <f t="shared" si="6"/>
        <v>0</v>
      </c>
    </row>
    <row r="55" spans="1:17" x14ac:dyDescent="0.2">
      <c r="A55" t="s">
        <v>11</v>
      </c>
      <c r="B55" s="2">
        <f t="shared" ref="B55:Q55" si="7">SUM(B2:B54)</f>
        <v>0</v>
      </c>
      <c r="C55" s="2">
        <f t="shared" si="7"/>
        <v>0</v>
      </c>
      <c r="D55" s="2">
        <f t="shared" si="7"/>
        <v>0</v>
      </c>
      <c r="E55" s="2">
        <f t="shared" si="7"/>
        <v>0</v>
      </c>
      <c r="F55" s="2">
        <f t="shared" si="7"/>
        <v>0</v>
      </c>
      <c r="G55" s="2">
        <f t="shared" si="7"/>
        <v>0</v>
      </c>
      <c r="I55" s="2">
        <f t="shared" si="7"/>
        <v>0</v>
      </c>
      <c r="J55" s="2">
        <f t="shared" si="7"/>
        <v>0</v>
      </c>
      <c r="K55" s="2">
        <f t="shared" si="7"/>
        <v>0</v>
      </c>
      <c r="L55" s="2">
        <f t="shared" si="7"/>
        <v>0</v>
      </c>
      <c r="M55" s="2"/>
      <c r="N55" s="2">
        <f t="shared" si="7"/>
        <v>0</v>
      </c>
      <c r="O55" s="2">
        <f t="shared" si="7"/>
        <v>0</v>
      </c>
      <c r="P55" s="2">
        <f t="shared" si="7"/>
        <v>0</v>
      </c>
      <c r="Q55" s="2">
        <f t="shared" si="7"/>
        <v>0</v>
      </c>
    </row>
  </sheetData>
  <phoneticPr fontId="2"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74B57-9C67-40CA-B6AE-7DED34C390A7}">
  <dimension ref="A1:F27"/>
  <sheetViews>
    <sheetView workbookViewId="0">
      <selection activeCell="F10" sqref="F10"/>
    </sheetView>
  </sheetViews>
  <sheetFormatPr baseColWidth="10" defaultColWidth="8.83203125" defaultRowHeight="15" x14ac:dyDescent="0.2"/>
  <cols>
    <col min="1" max="1" width="15" bestFit="1" customWidth="1"/>
    <col min="2" max="2" width="45" bestFit="1" customWidth="1"/>
    <col min="3" max="3" width="13" style="2" bestFit="1" customWidth="1"/>
    <col min="4" max="4" width="18.33203125" style="2" bestFit="1" customWidth="1"/>
    <col min="5" max="5" width="16.6640625" style="2" bestFit="1" customWidth="1"/>
  </cols>
  <sheetData>
    <row r="1" spans="1:6" x14ac:dyDescent="0.2">
      <c r="A1" t="s">
        <v>49</v>
      </c>
      <c r="B1" t="s">
        <v>50</v>
      </c>
      <c r="C1" s="2" t="s">
        <v>16</v>
      </c>
      <c r="D1" s="2" t="s">
        <v>51</v>
      </c>
      <c r="E1" s="2" t="s">
        <v>52</v>
      </c>
      <c r="F1" t="s">
        <v>53</v>
      </c>
    </row>
    <row r="2" spans="1:6" x14ac:dyDescent="0.2">
      <c r="A2" t="s">
        <v>54</v>
      </c>
      <c r="B2" t="s">
        <v>55</v>
      </c>
      <c r="C2" s="2">
        <v>14538</v>
      </c>
      <c r="D2" s="2">
        <v>0</v>
      </c>
      <c r="E2" s="2">
        <v>0</v>
      </c>
    </row>
    <row r="3" spans="1:6" x14ac:dyDescent="0.2">
      <c r="A3" t="s">
        <v>54</v>
      </c>
      <c r="B3" t="s">
        <v>56</v>
      </c>
      <c r="C3" s="2">
        <v>1591</v>
      </c>
      <c r="D3" s="2">
        <v>0</v>
      </c>
      <c r="E3" s="2">
        <v>0</v>
      </c>
    </row>
    <row r="4" spans="1:6" x14ac:dyDescent="0.2">
      <c r="A4" t="s">
        <v>54</v>
      </c>
      <c r="B4" t="s">
        <v>57</v>
      </c>
      <c r="C4" s="2">
        <v>177882</v>
      </c>
      <c r="D4" s="2">
        <v>0</v>
      </c>
      <c r="E4" s="2">
        <v>0</v>
      </c>
    </row>
    <row r="5" spans="1:6" x14ac:dyDescent="0.2">
      <c r="A5" t="s">
        <v>54</v>
      </c>
      <c r="B5" t="s">
        <v>58</v>
      </c>
      <c r="C5" s="2">
        <v>253414</v>
      </c>
      <c r="D5" s="2">
        <v>0</v>
      </c>
      <c r="E5" s="2">
        <v>0</v>
      </c>
    </row>
    <row r="6" spans="1:6" x14ac:dyDescent="0.2">
      <c r="A6" t="s">
        <v>54</v>
      </c>
      <c r="B6" t="s">
        <v>59</v>
      </c>
      <c r="C6" s="2">
        <f>C2+C3-MIN(C3, C3*MAX(0, 'Total Income Aggregator'!B12-C4)/(C5-C4))</f>
        <v>16129</v>
      </c>
      <c r="D6" s="2">
        <f>C6*0.15</f>
        <v>2419.35</v>
      </c>
      <c r="E6" s="2">
        <v>0</v>
      </c>
    </row>
    <row r="7" spans="1:6" x14ac:dyDescent="0.2">
      <c r="A7" t="s">
        <v>54</v>
      </c>
      <c r="B7" t="s">
        <v>60</v>
      </c>
      <c r="C7" s="2">
        <v>12932</v>
      </c>
      <c r="D7" s="2">
        <v>0</v>
      </c>
      <c r="E7" s="2">
        <f>C7*0.0506</f>
        <v>654.35919999999999</v>
      </c>
    </row>
    <row r="8" spans="1:6" x14ac:dyDescent="0.2">
      <c r="A8" t="s">
        <v>54</v>
      </c>
      <c r="B8" t="s">
        <v>61</v>
      </c>
      <c r="C8" s="2">
        <v>10138</v>
      </c>
      <c r="D8" s="2">
        <f>IF(F8, C8*0.15, 0)</f>
        <v>0</v>
      </c>
      <c r="E8" s="2">
        <v>0</v>
      </c>
      <c r="F8" t="b">
        <v>0</v>
      </c>
    </row>
    <row r="9" spans="1:6" x14ac:dyDescent="0.2">
      <c r="A9" t="s">
        <v>54</v>
      </c>
      <c r="B9" t="s">
        <v>62</v>
      </c>
      <c r="C9" s="2">
        <v>9699</v>
      </c>
      <c r="D9" s="2">
        <v>0</v>
      </c>
      <c r="E9" s="2">
        <f>IF(F9, C9*0.0506, 0)</f>
        <v>0</v>
      </c>
      <c r="F9" t="b">
        <v>0</v>
      </c>
    </row>
    <row r="10" spans="1:6" x14ac:dyDescent="0.2">
      <c r="A10" t="s">
        <v>54</v>
      </c>
      <c r="B10" t="s">
        <v>63</v>
      </c>
      <c r="C10" s="2">
        <f>'EI &amp; CPP Calculator'!B12</f>
        <v>0</v>
      </c>
      <c r="D10" s="2">
        <f>C10*0.15</f>
        <v>0</v>
      </c>
      <c r="E10" s="2">
        <f>C10*0.0506</f>
        <v>0</v>
      </c>
    </row>
    <row r="11" spans="1:6" x14ac:dyDescent="0.2">
      <c r="A11" t="s">
        <v>54</v>
      </c>
      <c r="B11" t="s">
        <v>64</v>
      </c>
      <c r="C11" s="2">
        <f>'EI &amp; CPP Calculator'!B4</f>
        <v>0</v>
      </c>
      <c r="D11" s="2">
        <f>C11*0.15</f>
        <v>0</v>
      </c>
      <c r="E11" s="2">
        <f>C11*0.0506</f>
        <v>0</v>
      </c>
    </row>
    <row r="12" spans="1:6" x14ac:dyDescent="0.2">
      <c r="A12" t="s">
        <v>54</v>
      </c>
      <c r="B12" t="s">
        <v>65</v>
      </c>
      <c r="C12" s="2">
        <f>SUM(Tuition!B:B)-C27</f>
        <v>0</v>
      </c>
      <c r="D12" s="2">
        <f>C12*0.15</f>
        <v>0</v>
      </c>
      <c r="E12" s="2">
        <v>0</v>
      </c>
    </row>
    <row r="13" spans="1:6" x14ac:dyDescent="0.2">
      <c r="A13" t="s">
        <v>54</v>
      </c>
      <c r="B13" t="s">
        <v>66</v>
      </c>
      <c r="C13" s="2">
        <f>SUM(Tuition!C:C)</f>
        <v>0</v>
      </c>
      <c r="D13" s="2">
        <v>0</v>
      </c>
      <c r="E13" s="2">
        <f>C13*0.0506</f>
        <v>0</v>
      </c>
    </row>
    <row r="14" spans="1:6" x14ac:dyDescent="0.2">
      <c r="A14" t="s">
        <v>54</v>
      </c>
      <c r="B14" t="s">
        <v>67</v>
      </c>
      <c r="C14" s="2">
        <f>SUMIF(Donations!D:D, "Registered Charity", Donations!C:C)</f>
        <v>0</v>
      </c>
      <c r="D14" s="2">
        <f>IF(C14&lt;=200, C14*0.15, 200*0.15+(C14-200)*0.29)</f>
        <v>0</v>
      </c>
      <c r="E14" s="2">
        <v>0</v>
      </c>
    </row>
    <row r="15" spans="1:6" x14ac:dyDescent="0.2">
      <c r="A15" t="s">
        <v>54</v>
      </c>
      <c r="B15" t="s">
        <v>68</v>
      </c>
      <c r="C15" s="2">
        <f>SUMIF(Donations!D:D, "Registered Charity", Donations!C:C)</f>
        <v>0</v>
      </c>
      <c r="D15" s="2">
        <v>0</v>
      </c>
      <c r="E15" s="2">
        <f>IF(C15&lt;=200,C15*0.0506,(C15-200)*0.168+200*0.0506)</f>
        <v>0</v>
      </c>
    </row>
    <row r="16" spans="1:6" x14ac:dyDescent="0.2">
      <c r="A16" t="s">
        <v>54</v>
      </c>
      <c r="B16" t="s">
        <v>69</v>
      </c>
      <c r="C16" s="2">
        <f>SUMIF(Donations!D:D, "Federal Political Party", Donations!C:C)</f>
        <v>0</v>
      </c>
      <c r="D16" s="2">
        <f>MIN(C16*0.75, 300)+MIN(MAX(0, C16-400)*0.5, 175)+MIN(MAX(0, C16-750)/3, 175)</f>
        <v>0</v>
      </c>
      <c r="E16" s="2">
        <v>0</v>
      </c>
    </row>
    <row r="17" spans="1:6" x14ac:dyDescent="0.2">
      <c r="A17" t="s">
        <v>54</v>
      </c>
      <c r="B17" t="s">
        <v>70</v>
      </c>
      <c r="C17" s="2">
        <f>SUMIF(Donations!D:D, "BC Political Party", Donations!C:C)</f>
        <v>0</v>
      </c>
      <c r="D17" s="2">
        <v>0</v>
      </c>
      <c r="E17" s="2">
        <f>MIN(C17*0.75, 75)+MIN(MAX(0, C17-100)*0.5, 225)+MIN(MAX(0, C17-550)/3, 200)</f>
        <v>0</v>
      </c>
    </row>
    <row r="18" spans="1:6" x14ac:dyDescent="0.2">
      <c r="A18" t="s">
        <v>54</v>
      </c>
      <c r="B18" t="s">
        <v>71</v>
      </c>
      <c r="C18" s="2">
        <f>MIN('Total Income Aggregator'!B16*0.03, 2833)</f>
        <v>0</v>
      </c>
      <c r="D18" s="2">
        <v>0</v>
      </c>
      <c r="E18" s="2">
        <v>0</v>
      </c>
    </row>
    <row r="19" spans="1:6" x14ac:dyDescent="0.2">
      <c r="A19" t="s">
        <v>54</v>
      </c>
      <c r="B19" t="s">
        <v>72</v>
      </c>
      <c r="C19" s="2">
        <f>MIN('Total Income Aggregator'!B16*0.03, 2689)</f>
        <v>0</v>
      </c>
      <c r="D19" s="2">
        <v>0</v>
      </c>
      <c r="E19" s="2">
        <v>0</v>
      </c>
    </row>
    <row r="20" spans="1:6" x14ac:dyDescent="0.2">
      <c r="A20" t="s">
        <v>54</v>
      </c>
      <c r="B20" t="s">
        <v>73</v>
      </c>
      <c r="C20" s="2">
        <f>MAX(0, 'Medical Expenses'!D$2-'Tax Credit Calculator'!C18)</f>
        <v>0</v>
      </c>
      <c r="D20" s="2">
        <f>C20*0.15</f>
        <v>0</v>
      </c>
      <c r="E20" s="2">
        <v>0</v>
      </c>
    </row>
    <row r="21" spans="1:6" x14ac:dyDescent="0.2">
      <c r="A21" t="s">
        <v>54</v>
      </c>
      <c r="B21" t="s">
        <v>74</v>
      </c>
      <c r="C21" s="2">
        <f>MAX(0, 'Medical Expenses'!D$2-'Tax Credit Calculator'!C19)</f>
        <v>0</v>
      </c>
      <c r="D21" s="2">
        <v>0</v>
      </c>
      <c r="E21" s="2">
        <f>C21*0.0506</f>
        <v>0</v>
      </c>
    </row>
    <row r="22" spans="1:6" x14ac:dyDescent="0.2">
      <c r="A22" t="s">
        <v>54</v>
      </c>
      <c r="B22" t="s">
        <v>75</v>
      </c>
      <c r="C22" s="2">
        <v>0</v>
      </c>
      <c r="D22" s="2">
        <f>C22*0.15</f>
        <v>0</v>
      </c>
      <c r="E22" s="2">
        <v>0</v>
      </c>
    </row>
    <row r="23" spans="1:6" x14ac:dyDescent="0.2">
      <c r="A23" t="s">
        <v>54</v>
      </c>
      <c r="B23" t="s">
        <v>76</v>
      </c>
      <c r="C23" s="2">
        <v>10000</v>
      </c>
      <c r="D23" s="2">
        <f>IF(F23,C23*0.15,0)</f>
        <v>0</v>
      </c>
      <c r="E23" s="2">
        <v>0</v>
      </c>
      <c r="F23" t="b">
        <f>FALSE()</f>
        <v>0</v>
      </c>
    </row>
    <row r="24" spans="1:6" x14ac:dyDescent="0.2">
      <c r="A24" t="s">
        <v>77</v>
      </c>
      <c r="B24" t="s">
        <v>78</v>
      </c>
      <c r="C24" s="2">
        <v>0</v>
      </c>
      <c r="D24" s="2">
        <v>0</v>
      </c>
      <c r="E24" s="2">
        <v>0</v>
      </c>
    </row>
    <row r="25" spans="1:6" x14ac:dyDescent="0.2">
      <c r="A25" t="s">
        <v>77</v>
      </c>
      <c r="B25" t="s">
        <v>79</v>
      </c>
      <c r="C25" s="2">
        <f>MAX(0, 400-MAX(0, ('Total Income Aggregator'!B16-60000)*0.02))</f>
        <v>400</v>
      </c>
      <c r="D25" s="2">
        <f>0</f>
        <v>0</v>
      </c>
      <c r="E25" s="2">
        <f>IF(F25, C25, 0)</f>
        <v>0</v>
      </c>
      <c r="F25" t="b">
        <f>FALSE()</f>
        <v>0</v>
      </c>
    </row>
    <row r="26" spans="1:6" x14ac:dyDescent="0.2">
      <c r="A26" t="s">
        <v>77</v>
      </c>
      <c r="B26" t="s">
        <v>80</v>
      </c>
      <c r="C26" s="2">
        <v>250</v>
      </c>
      <c r="D26" s="2">
        <v>0</v>
      </c>
      <c r="E26" s="2">
        <v>0</v>
      </c>
    </row>
    <row r="27" spans="1:6" x14ac:dyDescent="0.2">
      <c r="A27" t="s">
        <v>77</v>
      </c>
      <c r="B27" t="s">
        <v>81</v>
      </c>
      <c r="C27" s="2">
        <f>MIN(SUM(Tuition!B:B),'Tax Credit Calculator'!C26)</f>
        <v>0</v>
      </c>
      <c r="D27" s="2">
        <f>C27</f>
        <v>0</v>
      </c>
      <c r="E27" s="2">
        <v>0</v>
      </c>
    </row>
  </sheetData>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277C4-4831-4AE1-993E-1586D840DE74}">
  <dimension ref="A1:B2"/>
  <sheetViews>
    <sheetView workbookViewId="0">
      <selection activeCell="A2" sqref="A2:B2"/>
    </sheetView>
  </sheetViews>
  <sheetFormatPr baseColWidth="10" defaultColWidth="8.83203125" defaultRowHeight="15" x14ac:dyDescent="0.2"/>
  <cols>
    <col min="1" max="1" width="10.33203125" bestFit="1" customWidth="1"/>
  </cols>
  <sheetData>
    <row r="1" spans="1:2" x14ac:dyDescent="0.2">
      <c r="A1" t="s">
        <v>14</v>
      </c>
      <c r="B1" t="s">
        <v>16</v>
      </c>
    </row>
    <row r="2" spans="1:2" x14ac:dyDescent="0.2">
      <c r="A2"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9749-DA9C-41CF-BC91-EAFA0D777168}">
  <dimension ref="A1:H31"/>
  <sheetViews>
    <sheetView workbookViewId="0">
      <selection activeCell="E5" sqref="E5"/>
    </sheetView>
  </sheetViews>
  <sheetFormatPr baseColWidth="10" defaultColWidth="8.83203125" defaultRowHeight="15" x14ac:dyDescent="0.2"/>
  <cols>
    <col min="1" max="1" width="29.1640625" bestFit="1" customWidth="1"/>
    <col min="2" max="2" width="14.5" customWidth="1"/>
    <col min="3" max="3" width="12.6640625" bestFit="1" customWidth="1"/>
    <col min="4" max="5" width="13.5" bestFit="1" customWidth="1"/>
    <col min="6" max="6" width="16.33203125" bestFit="1" customWidth="1"/>
    <col min="7" max="7" width="13" bestFit="1" customWidth="1"/>
    <col min="8" max="8" width="16.33203125" bestFit="1" customWidth="1"/>
  </cols>
  <sheetData>
    <row r="1" spans="1:8" x14ac:dyDescent="0.2">
      <c r="A1" t="s">
        <v>82</v>
      </c>
      <c r="B1" s="3">
        <f>'Total Income Aggregator'!B16</f>
        <v>0</v>
      </c>
    </row>
    <row r="3" spans="1:8" x14ac:dyDescent="0.2">
      <c r="A3" t="s">
        <v>83</v>
      </c>
      <c r="B3" s="2">
        <v>0</v>
      </c>
      <c r="C3" s="2">
        <f>B4</f>
        <v>57375</v>
      </c>
      <c r="D3" s="2">
        <f t="shared" ref="D3:F3" si="0">C4</f>
        <v>114750</v>
      </c>
      <c r="E3" s="2">
        <f t="shared" si="0"/>
        <v>177882</v>
      </c>
      <c r="F3" s="2">
        <f t="shared" si="0"/>
        <v>253414</v>
      </c>
    </row>
    <row r="4" spans="1:8" x14ac:dyDescent="0.2">
      <c r="A4" t="s">
        <v>84</v>
      </c>
      <c r="B4" s="2">
        <v>57375</v>
      </c>
      <c r="C4" s="2">
        <v>114750</v>
      </c>
      <c r="D4" s="2">
        <v>177882</v>
      </c>
      <c r="E4" s="2">
        <v>253414</v>
      </c>
      <c r="F4" s="2">
        <v>999999999</v>
      </c>
    </row>
    <row r="5" spans="1:8" x14ac:dyDescent="0.2">
      <c r="A5" t="s">
        <v>85</v>
      </c>
      <c r="B5" s="4">
        <v>0.15</v>
      </c>
      <c r="C5" s="4">
        <v>0.20499999999999999</v>
      </c>
      <c r="D5" s="4">
        <v>0.26</v>
      </c>
      <c r="E5" s="4">
        <v>0.29320000000000002</v>
      </c>
      <c r="F5" s="4">
        <v>0.33</v>
      </c>
    </row>
    <row r="6" spans="1:8" x14ac:dyDescent="0.2">
      <c r="A6" t="s">
        <v>86</v>
      </c>
      <c r="B6" s="2">
        <f>MIN((B4-B3)*B5, MAX($B$1-B3, 0)*B5)</f>
        <v>0</v>
      </c>
      <c r="C6" s="2">
        <f>MIN((C4-C3)*C5, MAX($B$1-C3, 0)*C5)</f>
        <v>0</v>
      </c>
      <c r="D6" s="2">
        <f>MIN((D4-D3)*D5, MAX($B$1-D3, 0)*D5)</f>
        <v>0</v>
      </c>
      <c r="E6" s="2">
        <f>MIN((E4-E3)*E5, MAX($B$1-E3, 0)*E5)</f>
        <v>0</v>
      </c>
      <c r="F6" s="2">
        <f>MIN((F4-F3)*F5, MAX($B$1-F3, 0)*F5)</f>
        <v>0</v>
      </c>
    </row>
    <row r="8" spans="1:8" x14ac:dyDescent="0.2">
      <c r="A8" t="s">
        <v>83</v>
      </c>
      <c r="B8" s="2">
        <v>0</v>
      </c>
      <c r="C8" s="2">
        <f>B9</f>
        <v>49279</v>
      </c>
      <c r="D8" s="2">
        <f t="shared" ref="D8:H8" si="1">C9</f>
        <v>98560</v>
      </c>
      <c r="E8" s="2">
        <f t="shared" si="1"/>
        <v>113158</v>
      </c>
      <c r="F8" s="2">
        <f t="shared" si="1"/>
        <v>137407</v>
      </c>
      <c r="G8" s="2">
        <f t="shared" si="1"/>
        <v>186306</v>
      </c>
      <c r="H8" s="2">
        <f t="shared" si="1"/>
        <v>259829</v>
      </c>
    </row>
    <row r="9" spans="1:8" x14ac:dyDescent="0.2">
      <c r="A9" t="s">
        <v>84</v>
      </c>
      <c r="B9" s="2">
        <v>49279</v>
      </c>
      <c r="C9" s="2">
        <v>98560</v>
      </c>
      <c r="D9" s="2">
        <v>113158</v>
      </c>
      <c r="E9" s="2">
        <v>137407</v>
      </c>
      <c r="F9" s="2">
        <v>186306</v>
      </c>
      <c r="G9" s="2">
        <v>259829</v>
      </c>
      <c r="H9" s="2">
        <v>999999999</v>
      </c>
    </row>
    <row r="10" spans="1:8" x14ac:dyDescent="0.2">
      <c r="A10" t="s">
        <v>87</v>
      </c>
      <c r="B10" s="4">
        <v>5.0599999999999999E-2</v>
      </c>
      <c r="C10" s="4">
        <v>7.6999999999999999E-2</v>
      </c>
      <c r="D10" s="4">
        <v>0.105</v>
      </c>
      <c r="E10" s="4">
        <v>0.1229</v>
      </c>
      <c r="F10" s="4">
        <v>0.14699999999999999</v>
      </c>
      <c r="G10" s="4">
        <v>0.16800000000000001</v>
      </c>
      <c r="H10" s="4">
        <v>0.20499999999999999</v>
      </c>
    </row>
    <row r="11" spans="1:8" x14ac:dyDescent="0.2">
      <c r="A11" t="s">
        <v>88</v>
      </c>
      <c r="B11" s="2">
        <f>MIN((B9-B8)*B10, MAX($B$1-B8, 0)*B10)</f>
        <v>0</v>
      </c>
      <c r="C11" s="2">
        <f t="shared" ref="C11:H11" si="2">MIN((C9-C8)*C10, MAX($B$1-C8, 0)*C10)</f>
        <v>0</v>
      </c>
      <c r="D11" s="2">
        <f t="shared" si="2"/>
        <v>0</v>
      </c>
      <c r="E11" s="2">
        <f t="shared" si="2"/>
        <v>0</v>
      </c>
      <c r="F11" s="2">
        <f t="shared" si="2"/>
        <v>0</v>
      </c>
      <c r="G11" s="2">
        <f t="shared" si="2"/>
        <v>0</v>
      </c>
      <c r="H11" s="2">
        <f t="shared" si="2"/>
        <v>0</v>
      </c>
    </row>
    <row r="13" spans="1:8" x14ac:dyDescent="0.2">
      <c r="A13" t="s">
        <v>89</v>
      </c>
      <c r="B13" s="2">
        <f>SUM(6:6)</f>
        <v>0</v>
      </c>
    </row>
    <row r="14" spans="1:8" x14ac:dyDescent="0.2">
      <c r="A14" t="s">
        <v>90</v>
      </c>
      <c r="B14" s="2">
        <f>SUM(11:11)</f>
        <v>0</v>
      </c>
    </row>
    <row r="15" spans="1:8" x14ac:dyDescent="0.2">
      <c r="A15" t="s">
        <v>91</v>
      </c>
      <c r="B15" s="3">
        <f>SUMIF('Tax Credit Calculator'!A:A, "Non Refundable", 'Tax Credit Calculator'!D:D)</f>
        <v>2419.35</v>
      </c>
    </row>
    <row r="16" spans="1:8" x14ac:dyDescent="0.2">
      <c r="A16" t="s">
        <v>92</v>
      </c>
      <c r="B16" s="3">
        <f>SUMIF('Tax Credit Calculator'!A:A, "Refundable", 'Tax Credit Calculator'!D:D)</f>
        <v>0</v>
      </c>
    </row>
    <row r="17" spans="1:2" x14ac:dyDescent="0.2">
      <c r="A17" t="s">
        <v>93</v>
      </c>
      <c r="B17" s="3">
        <f>SUMIF('Tax Credit Calculator'!A:A, "Non Refundable", 'Tax Credit Calculator'!E:E)</f>
        <v>654.35919999999999</v>
      </c>
    </row>
    <row r="18" spans="1:2" x14ac:dyDescent="0.2">
      <c r="A18" t="s">
        <v>94</v>
      </c>
      <c r="B18" s="3">
        <f>SUMIF('Tax Credit Calculator'!A:A, "Refundable", 'Tax Credit Calculator'!E:E)</f>
        <v>0</v>
      </c>
    </row>
    <row r="19" spans="1:2" x14ac:dyDescent="0.2">
      <c r="A19" t="s">
        <v>95</v>
      </c>
      <c r="B19" s="3">
        <f>MAX(0, B13-B15)</f>
        <v>0</v>
      </c>
    </row>
    <row r="20" spans="1:2" x14ac:dyDescent="0.2">
      <c r="A20" t="s">
        <v>96</v>
      </c>
      <c r="B20" s="3">
        <f>MAX(0, B15-B13)</f>
        <v>2419.35</v>
      </c>
    </row>
    <row r="21" spans="1:2" x14ac:dyDescent="0.2">
      <c r="A21" t="s">
        <v>97</v>
      </c>
      <c r="B21" s="3">
        <f>MAX(0, B14-B17)</f>
        <v>0</v>
      </c>
    </row>
    <row r="22" spans="1:2" x14ac:dyDescent="0.2">
      <c r="A22" t="s">
        <v>98</v>
      </c>
      <c r="B22" s="3">
        <f>B19+B21</f>
        <v>0</v>
      </c>
    </row>
    <row r="23" spans="1:2" x14ac:dyDescent="0.2">
      <c r="A23" t="s">
        <v>99</v>
      </c>
      <c r="B23" s="8" t="s">
        <v>107</v>
      </c>
    </row>
    <row r="24" spans="1:2" x14ac:dyDescent="0.2">
      <c r="A24" t="s">
        <v>100</v>
      </c>
      <c r="B24" s="3">
        <f>'EI &amp; CPP Calculator'!B4</f>
        <v>0</v>
      </c>
    </row>
    <row r="25" spans="1:2" x14ac:dyDescent="0.2">
      <c r="A25" t="s">
        <v>101</v>
      </c>
      <c r="B25" s="3">
        <f>'EI &amp; CPP Calculator'!B15</f>
        <v>0</v>
      </c>
    </row>
    <row r="26" spans="1:2" x14ac:dyDescent="0.2">
      <c r="A26" t="s">
        <v>102</v>
      </c>
      <c r="B26" s="3">
        <f>'Employment Income Aggregator'!I55</f>
        <v>0</v>
      </c>
    </row>
    <row r="27" spans="1:2" x14ac:dyDescent="0.2">
      <c r="A27" t="s">
        <v>103</v>
      </c>
      <c r="B27" s="3">
        <f>'Employment Income Aggregator'!J55</f>
        <v>0</v>
      </c>
    </row>
    <row r="28" spans="1:2" x14ac:dyDescent="0.2">
      <c r="A28" t="s">
        <v>5</v>
      </c>
      <c r="B28" s="3">
        <f>'Employment Income Aggregator'!G55</f>
        <v>0</v>
      </c>
    </row>
    <row r="29" spans="1:2" x14ac:dyDescent="0.2">
      <c r="A29" t="s">
        <v>104</v>
      </c>
      <c r="B29" s="3">
        <f>(B24-B26)+(B27-B25)+(B19+B21-B28)-B16-B18</f>
        <v>0</v>
      </c>
    </row>
    <row r="30" spans="1:2" x14ac:dyDescent="0.2">
      <c r="A30" t="s">
        <v>105</v>
      </c>
      <c r="B30" s="2">
        <f>SUM('Tax Installment Payments'!B:B)</f>
        <v>0</v>
      </c>
    </row>
    <row r="31" spans="1:2" x14ac:dyDescent="0.2">
      <c r="A31" t="s">
        <v>106</v>
      </c>
      <c r="B31" s="3">
        <f>B29-B30</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4997-C605-714C-9172-15682219088C}">
  <dimension ref="A1:A2"/>
  <sheetViews>
    <sheetView workbookViewId="0">
      <selection activeCell="A3" sqref="A3"/>
    </sheetView>
  </sheetViews>
  <sheetFormatPr baseColWidth="10" defaultRowHeight="15" x14ac:dyDescent="0.2"/>
  <cols>
    <col min="1" max="1" width="202.83203125" bestFit="1" customWidth="1"/>
  </cols>
  <sheetData>
    <row r="1" spans="1:1" x14ac:dyDescent="0.2">
      <c r="A1" t="s">
        <v>136</v>
      </c>
    </row>
    <row r="2" spans="1:1" x14ac:dyDescent="0.2">
      <c r="A2" t="s">
        <v>135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BA9A-C56C-C342-9F0E-2F607F901D6F}">
  <dimension ref="A1:D5"/>
  <sheetViews>
    <sheetView workbookViewId="0">
      <selection activeCell="A2" sqref="A2:C5"/>
    </sheetView>
  </sheetViews>
  <sheetFormatPr baseColWidth="10" defaultRowHeight="15" x14ac:dyDescent="0.2"/>
  <cols>
    <col min="2" max="2" width="12.5" bestFit="1" customWidth="1"/>
    <col min="3" max="3" width="10.83203125" style="2"/>
  </cols>
  <sheetData>
    <row r="1" spans="1:4" x14ac:dyDescent="0.2">
      <c r="A1" t="s">
        <v>14</v>
      </c>
      <c r="B1" t="s">
        <v>112</v>
      </c>
      <c r="C1" s="2" t="s">
        <v>16</v>
      </c>
      <c r="D1" t="s">
        <v>11</v>
      </c>
    </row>
    <row r="2" spans="1:4" x14ac:dyDescent="0.2">
      <c r="A2" s="1"/>
      <c r="D2" s="3">
        <f>SUM(C:C)</f>
        <v>0</v>
      </c>
    </row>
    <row r="3" spans="1:4" x14ac:dyDescent="0.2">
      <c r="A3" s="1"/>
    </row>
    <row r="4" spans="1:4" x14ac:dyDescent="0.2">
      <c r="A4" s="1"/>
    </row>
    <row r="5" spans="1:4" x14ac:dyDescent="0.2">
      <c r="A5"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50AA8-4A43-4A82-8A6E-686AE653F009}">
  <dimension ref="A1:N7"/>
  <sheetViews>
    <sheetView zoomScaleNormal="130" zoomScaleSheetLayoutView="100" workbookViewId="0">
      <selection activeCell="L5" sqref="L5"/>
    </sheetView>
  </sheetViews>
  <sheetFormatPr baseColWidth="10" defaultColWidth="8.83203125" defaultRowHeight="15" x14ac:dyDescent="0.2"/>
  <cols>
    <col min="1" max="1" width="10.33203125" bestFit="1" customWidth="1"/>
    <col min="2" max="2" width="44.83203125" bestFit="1" customWidth="1"/>
    <col min="5" max="5" width="12.6640625" bestFit="1" customWidth="1"/>
    <col min="6" max="6" width="14.1640625" bestFit="1" customWidth="1"/>
    <col min="7" max="7" width="12.6640625" style="7" bestFit="1" customWidth="1"/>
    <col min="8" max="8" width="9.33203125" bestFit="1" customWidth="1"/>
    <col min="9" max="9" width="11.6640625" bestFit="1" customWidth="1"/>
    <col min="10" max="10" width="8" bestFit="1" customWidth="1"/>
    <col min="11" max="11" width="17.33203125" style="2" bestFit="1" customWidth="1"/>
    <col min="12" max="12" width="18.33203125" bestFit="1" customWidth="1"/>
    <col min="13" max="13" width="15" bestFit="1" customWidth="1"/>
    <col min="14" max="14" width="9.6640625" bestFit="1" customWidth="1"/>
  </cols>
  <sheetData>
    <row r="1" spans="1:14" x14ac:dyDescent="0.2">
      <c r="A1" t="s">
        <v>14</v>
      </c>
      <c r="B1" t="s">
        <v>15</v>
      </c>
      <c r="C1" t="s">
        <v>16</v>
      </c>
      <c r="D1" t="s">
        <v>13</v>
      </c>
      <c r="E1" t="s">
        <v>17</v>
      </c>
      <c r="F1" t="s">
        <v>18</v>
      </c>
      <c r="G1" s="7" t="s">
        <v>19</v>
      </c>
      <c r="H1" t="s">
        <v>20</v>
      </c>
      <c r="I1" t="s">
        <v>12</v>
      </c>
      <c r="J1" t="s">
        <v>21</v>
      </c>
      <c r="K1" s="2" t="s">
        <v>114</v>
      </c>
      <c r="L1" t="s">
        <v>115</v>
      </c>
      <c r="M1" t="s">
        <v>116</v>
      </c>
      <c r="N1" t="s">
        <v>117</v>
      </c>
    </row>
    <row r="2" spans="1:14" x14ac:dyDescent="0.2">
      <c r="A2" s="1"/>
      <c r="B2" s="1"/>
      <c r="K2" s="2">
        <f>SUMIF(J:J, "Interest", G:G)</f>
        <v>0</v>
      </c>
      <c r="L2" s="2">
        <f>SUMIF(K:K, "Dividend", H:H)</f>
        <v>0</v>
      </c>
      <c r="M2" s="2">
        <f>SUMIF(L:L, "Employment", I:I)</f>
        <v>0</v>
      </c>
      <c r="N2" s="2">
        <f>SUMIF(M:M, "Other", J:J)</f>
        <v>0</v>
      </c>
    </row>
    <row r="3" spans="1:14" x14ac:dyDescent="0.2">
      <c r="A3" s="1"/>
      <c r="B3" s="1"/>
    </row>
    <row r="4" spans="1:14" x14ac:dyDescent="0.2">
      <c r="A4" s="1"/>
      <c r="B4" s="1"/>
    </row>
    <row r="5" spans="1:14" x14ac:dyDescent="0.2">
      <c r="A5" s="1"/>
      <c r="B5" s="1"/>
    </row>
    <row r="6" spans="1:14" x14ac:dyDescent="0.2">
      <c r="A6" s="1"/>
      <c r="B6" s="1"/>
    </row>
    <row r="7" spans="1:14" x14ac:dyDescent="0.2">
      <c r="A7" s="1"/>
      <c r="B7"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D9314-FC39-B949-A87F-A917CCBC8644}">
  <dimension ref="A1:B16"/>
  <sheetViews>
    <sheetView workbookViewId="0">
      <selection activeCell="B16" sqref="B16"/>
    </sheetView>
  </sheetViews>
  <sheetFormatPr baseColWidth="10" defaultRowHeight="15" x14ac:dyDescent="0.2"/>
  <cols>
    <col min="1" max="1" width="35.5" bestFit="1" customWidth="1"/>
    <col min="2" max="2" width="11.1640625" style="2" bestFit="1" customWidth="1"/>
  </cols>
  <sheetData>
    <row r="1" spans="1:2" x14ac:dyDescent="0.2">
      <c r="A1" t="s">
        <v>118</v>
      </c>
      <c r="B1" s="2">
        <f>'Employment Income Aggregator'!N55</f>
        <v>0</v>
      </c>
    </row>
    <row r="2" spans="1:2" x14ac:dyDescent="0.2">
      <c r="A2" t="s">
        <v>124</v>
      </c>
      <c r="B2" s="2">
        <f>'Interest Income Aggregator'!D2</f>
        <v>0</v>
      </c>
    </row>
    <row r="3" spans="1:2" x14ac:dyDescent="0.2">
      <c r="A3" t="s">
        <v>119</v>
      </c>
    </row>
    <row r="4" spans="1:2" x14ac:dyDescent="0.2">
      <c r="A4" t="s">
        <v>121</v>
      </c>
      <c r="B4" s="2">
        <f>'Foreign Income Aggregator'!M2</f>
        <v>0</v>
      </c>
    </row>
    <row r="5" spans="1:2" x14ac:dyDescent="0.2">
      <c r="A5" t="s">
        <v>123</v>
      </c>
      <c r="B5" s="2">
        <f>'Foreign Income Aggregator'!K2</f>
        <v>0</v>
      </c>
    </row>
    <row r="6" spans="1:2" x14ac:dyDescent="0.2">
      <c r="A6" t="s">
        <v>120</v>
      </c>
      <c r="B6" s="2">
        <f>'Foreign Income Aggregator'!L2</f>
        <v>0</v>
      </c>
    </row>
    <row r="7" spans="1:2" x14ac:dyDescent="0.2">
      <c r="A7" t="s">
        <v>122</v>
      </c>
    </row>
    <row r="8" spans="1:2" x14ac:dyDescent="0.2">
      <c r="A8" t="s">
        <v>125</v>
      </c>
    </row>
    <row r="9" spans="1:2" x14ac:dyDescent="0.2">
      <c r="A9" t="s">
        <v>113</v>
      </c>
      <c r="B9" s="2">
        <f>B1+B4+B7</f>
        <v>0</v>
      </c>
    </row>
    <row r="10" spans="1:2" x14ac:dyDescent="0.2">
      <c r="A10" t="s">
        <v>126</v>
      </c>
      <c r="B10" s="2">
        <f>B2+B5</f>
        <v>0</v>
      </c>
    </row>
    <row r="11" spans="1:2" x14ac:dyDescent="0.2">
      <c r="A11" t="s">
        <v>127</v>
      </c>
      <c r="B11" s="2">
        <f>'Capital Gains'!C2</f>
        <v>0</v>
      </c>
    </row>
    <row r="12" spans="1:2" x14ac:dyDescent="0.2">
      <c r="A12" t="s">
        <v>128</v>
      </c>
      <c r="B12" s="2">
        <f>SUM(B8:B11)</f>
        <v>0</v>
      </c>
    </row>
    <row r="13" spans="1:2" x14ac:dyDescent="0.2">
      <c r="A13" t="s">
        <v>130</v>
      </c>
      <c r="B13" s="2">
        <f>'Employment Income Aggregator'!K55</f>
        <v>0</v>
      </c>
    </row>
    <row r="14" spans="1:2" x14ac:dyDescent="0.2">
      <c r="A14" t="s">
        <v>131</v>
      </c>
      <c r="B14" s="2">
        <f>'Employment Income Aggregator'!L55</f>
        <v>0</v>
      </c>
    </row>
    <row r="15" spans="1:2" x14ac:dyDescent="0.2">
      <c r="A15" t="s">
        <v>132</v>
      </c>
      <c r="B15" s="2">
        <f>'EI &amp; CPP Calculator'!B13</f>
        <v>0</v>
      </c>
    </row>
    <row r="16" spans="1:2" x14ac:dyDescent="0.2">
      <c r="A16" t="s">
        <v>133</v>
      </c>
      <c r="B16" s="2">
        <f>B12-B13-B14-B15</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F850-4390-4337-BC54-164BCF3A1CBE}">
  <dimension ref="A1:D2"/>
  <sheetViews>
    <sheetView workbookViewId="0">
      <selection activeCell="B6" sqref="B6"/>
    </sheetView>
  </sheetViews>
  <sheetFormatPr baseColWidth="10" defaultColWidth="8.83203125" defaultRowHeight="15" x14ac:dyDescent="0.2"/>
  <cols>
    <col min="1" max="1" width="15.33203125" bestFit="1" customWidth="1"/>
    <col min="2" max="2" width="10" bestFit="1" customWidth="1"/>
    <col min="3" max="3" width="22" bestFit="1" customWidth="1"/>
    <col min="4" max="4" width="10.83203125" bestFit="1" customWidth="1"/>
  </cols>
  <sheetData>
    <row r="1" spans="1:4" x14ac:dyDescent="0.2">
      <c r="A1" t="s">
        <v>22</v>
      </c>
      <c r="B1" t="s">
        <v>23</v>
      </c>
      <c r="C1" t="s">
        <v>24</v>
      </c>
      <c r="D1" t="s">
        <v>25</v>
      </c>
    </row>
    <row r="2" spans="1:4" x14ac:dyDescent="0.2">
      <c r="A2" s="2"/>
      <c r="B2" s="2">
        <v>0</v>
      </c>
      <c r="C2" s="2">
        <f>MAX(0, (A2-B2)/2)</f>
        <v>0</v>
      </c>
      <c r="D2" s="3">
        <f>MIN(0, A2)</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3A2D-6751-485F-A385-E4A58F708A22}">
  <dimension ref="A1:D72"/>
  <sheetViews>
    <sheetView workbookViewId="0">
      <selection activeCell="A2" sqref="A2:C15"/>
    </sheetView>
  </sheetViews>
  <sheetFormatPr baseColWidth="10" defaultColWidth="8.83203125" defaultRowHeight="15" x14ac:dyDescent="0.2"/>
  <cols>
    <col min="1" max="1" width="11.1640625" bestFit="1" customWidth="1"/>
    <col min="2" max="2" width="61.1640625" bestFit="1" customWidth="1"/>
    <col min="3" max="3" width="25.33203125" style="2" bestFit="1" customWidth="1"/>
    <col min="4" max="4" width="10.33203125" bestFit="1" customWidth="1"/>
  </cols>
  <sheetData>
    <row r="1" spans="1:4" x14ac:dyDescent="0.2">
      <c r="A1" s="1" t="s">
        <v>14</v>
      </c>
      <c r="B1" t="s">
        <v>15</v>
      </c>
      <c r="C1" s="2" t="s">
        <v>26</v>
      </c>
      <c r="D1" t="s">
        <v>11</v>
      </c>
    </row>
    <row r="2" spans="1:4" x14ac:dyDescent="0.2">
      <c r="A2" s="1"/>
      <c r="D2" s="3">
        <f>SUM(C:C)</f>
        <v>0</v>
      </c>
    </row>
    <row r="3" spans="1:4" x14ac:dyDescent="0.2">
      <c r="A3" s="1"/>
    </row>
    <row r="4" spans="1:4" x14ac:dyDescent="0.2">
      <c r="A4" s="1"/>
    </row>
    <row r="5" spans="1:4" x14ac:dyDescent="0.2">
      <c r="A5" s="1"/>
    </row>
    <row r="6" spans="1:4" x14ac:dyDescent="0.2">
      <c r="A6" s="1"/>
    </row>
    <row r="7" spans="1:4" x14ac:dyDescent="0.2">
      <c r="A7" s="1"/>
    </row>
    <row r="8" spans="1:4" x14ac:dyDescent="0.2">
      <c r="A8" s="1"/>
    </row>
    <row r="9" spans="1:4" x14ac:dyDescent="0.2">
      <c r="A9" s="1"/>
    </row>
    <row r="10" spans="1:4" x14ac:dyDescent="0.2">
      <c r="A10" s="1"/>
    </row>
    <row r="11" spans="1:4" x14ac:dyDescent="0.2">
      <c r="A11" s="1"/>
    </row>
    <row r="12" spans="1:4" x14ac:dyDescent="0.2">
      <c r="A12" s="1"/>
    </row>
    <row r="13" spans="1:4" x14ac:dyDescent="0.2">
      <c r="A13" s="1"/>
    </row>
    <row r="14" spans="1:4" x14ac:dyDescent="0.2">
      <c r="A14" s="1"/>
    </row>
    <row r="15" spans="1:4" x14ac:dyDescent="0.2">
      <c r="A15" s="1"/>
    </row>
    <row r="16" spans="1:4" x14ac:dyDescent="0.2">
      <c r="A16" s="1"/>
    </row>
    <row r="17" spans="1:1" x14ac:dyDescent="0.2">
      <c r="A17" s="1"/>
    </row>
    <row r="18" spans="1:1" x14ac:dyDescent="0.2">
      <c r="A18" s="1"/>
    </row>
    <row r="19" spans="1:1" x14ac:dyDescent="0.2">
      <c r="A19" s="1"/>
    </row>
    <row r="20" spans="1:1" x14ac:dyDescent="0.2">
      <c r="A20" s="1"/>
    </row>
    <row r="21" spans="1:1" x14ac:dyDescent="0.2">
      <c r="A21" s="1"/>
    </row>
    <row r="23" spans="1:1" x14ac:dyDescent="0.2">
      <c r="A23" s="1"/>
    </row>
    <row r="24" spans="1:1" x14ac:dyDescent="0.2">
      <c r="A24" s="1"/>
    </row>
    <row r="25" spans="1:1" x14ac:dyDescent="0.2">
      <c r="A25" s="1"/>
    </row>
    <row r="27" spans="1:1" x14ac:dyDescent="0.2">
      <c r="A27" s="1"/>
    </row>
    <row r="28" spans="1:1" x14ac:dyDescent="0.2">
      <c r="A28" s="1"/>
    </row>
    <row r="29" spans="1:1" x14ac:dyDescent="0.2">
      <c r="A29" s="1"/>
    </row>
    <row r="30" spans="1:1" x14ac:dyDescent="0.2">
      <c r="A30" s="1"/>
    </row>
    <row r="31" spans="1:1" x14ac:dyDescent="0.2">
      <c r="A31" s="1"/>
    </row>
    <row r="32" spans="1:1"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2" x14ac:dyDescent="0.2">
      <c r="A49" s="1"/>
    </row>
    <row r="50" spans="1:2" x14ac:dyDescent="0.2">
      <c r="A50" s="1"/>
    </row>
    <row r="51" spans="1:2" x14ac:dyDescent="0.2">
      <c r="A51" s="1"/>
      <c r="B51" s="10"/>
    </row>
    <row r="52" spans="1:2" x14ac:dyDescent="0.2">
      <c r="A52" s="1"/>
    </row>
    <row r="53" spans="1:2" x14ac:dyDescent="0.2">
      <c r="A53" s="1"/>
    </row>
    <row r="54" spans="1:2" x14ac:dyDescent="0.2">
      <c r="A54" s="1"/>
    </row>
    <row r="55" spans="1:2" x14ac:dyDescent="0.2">
      <c r="A55" s="1"/>
    </row>
    <row r="56" spans="1:2" x14ac:dyDescent="0.2">
      <c r="A56" s="1"/>
    </row>
    <row r="57" spans="1:2" x14ac:dyDescent="0.2">
      <c r="A57" s="1"/>
    </row>
    <row r="58" spans="1:2" x14ac:dyDescent="0.2">
      <c r="A58" s="1"/>
    </row>
    <row r="59" spans="1:2" x14ac:dyDescent="0.2">
      <c r="A59" s="1"/>
    </row>
    <row r="60" spans="1:2" x14ac:dyDescent="0.2">
      <c r="A60" s="1"/>
    </row>
    <row r="61" spans="1:2" x14ac:dyDescent="0.2">
      <c r="A61" s="1"/>
    </row>
    <row r="62" spans="1:2" x14ac:dyDescent="0.2">
      <c r="A62" s="1"/>
    </row>
    <row r="63" spans="1:2" x14ac:dyDescent="0.2">
      <c r="A63" s="1"/>
    </row>
    <row r="64" spans="1:2"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6D7E-1C60-4EFA-9C23-DDC3F53AD73D}">
  <dimension ref="A1:C1"/>
  <sheetViews>
    <sheetView workbookViewId="0">
      <selection activeCell="K39" sqref="K39"/>
    </sheetView>
  </sheetViews>
  <sheetFormatPr baseColWidth="10" defaultColWidth="8.83203125" defaultRowHeight="15" x14ac:dyDescent="0.2"/>
  <cols>
    <col min="1" max="1" width="26" bestFit="1" customWidth="1"/>
    <col min="2" max="2" width="13.5" style="2" bestFit="1" customWidth="1"/>
    <col min="3" max="3" width="10.83203125" style="2" bestFit="1" customWidth="1"/>
  </cols>
  <sheetData>
    <row r="1" spans="1:3" x14ac:dyDescent="0.2">
      <c r="A1" t="s">
        <v>15</v>
      </c>
      <c r="B1" s="2" t="s">
        <v>27</v>
      </c>
      <c r="C1" s="2" t="s">
        <v>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6CB3-D7CF-4840-BF6D-A5AC8DACBFCD}">
  <dimension ref="A1:G11"/>
  <sheetViews>
    <sheetView workbookViewId="0">
      <selection activeCell="D11" sqref="A2:D11"/>
    </sheetView>
  </sheetViews>
  <sheetFormatPr baseColWidth="10" defaultColWidth="8.83203125" defaultRowHeight="15" x14ac:dyDescent="0.2"/>
  <cols>
    <col min="1" max="1" width="10.33203125" bestFit="1" customWidth="1"/>
    <col min="2" max="2" width="36" bestFit="1" customWidth="1"/>
    <col min="3" max="3" width="11.33203125" style="2" bestFit="1" customWidth="1"/>
    <col min="4" max="4" width="20" bestFit="1" customWidth="1"/>
    <col min="6" max="6" width="20" bestFit="1" customWidth="1"/>
    <col min="7" max="7" width="12.6640625" style="2" bestFit="1" customWidth="1"/>
  </cols>
  <sheetData>
    <row r="1" spans="1:7" x14ac:dyDescent="0.2">
      <c r="A1" t="s">
        <v>14</v>
      </c>
      <c r="B1" t="s">
        <v>29</v>
      </c>
      <c r="C1" s="2" t="s">
        <v>16</v>
      </c>
      <c r="D1" t="s">
        <v>30</v>
      </c>
      <c r="F1" t="s">
        <v>31</v>
      </c>
    </row>
    <row r="2" spans="1:7" x14ac:dyDescent="0.2">
      <c r="A2" s="1"/>
      <c r="F2" t="s">
        <v>33</v>
      </c>
      <c r="G2" s="2">
        <f>SUMIF(D:D, F2, C:C)</f>
        <v>0</v>
      </c>
    </row>
    <row r="3" spans="1:7" x14ac:dyDescent="0.2">
      <c r="A3" s="1"/>
      <c r="F3" t="s">
        <v>32</v>
      </c>
      <c r="G3" s="2">
        <f t="shared" ref="G3:G4" si="0">SUMIF(D:D, F3, C:C)</f>
        <v>0</v>
      </c>
    </row>
    <row r="4" spans="1:7" x14ac:dyDescent="0.2">
      <c r="A4" s="1"/>
      <c r="F4" t="s">
        <v>34</v>
      </c>
      <c r="G4" s="2">
        <f t="shared" si="0"/>
        <v>0</v>
      </c>
    </row>
    <row r="5" spans="1:7" x14ac:dyDescent="0.2">
      <c r="A5" s="1"/>
    </row>
    <row r="6" spans="1:7" x14ac:dyDescent="0.2">
      <c r="A6" s="1"/>
    </row>
    <row r="7" spans="1:7" x14ac:dyDescent="0.2">
      <c r="A7" s="1"/>
    </row>
    <row r="8" spans="1:7" x14ac:dyDescent="0.2">
      <c r="A8" s="1"/>
    </row>
    <row r="9" spans="1:7" x14ac:dyDescent="0.2">
      <c r="A9" s="1"/>
    </row>
    <row r="10" spans="1:7" x14ac:dyDescent="0.2">
      <c r="A10" s="1"/>
    </row>
    <row r="11" spans="1:7" x14ac:dyDescent="0.2">
      <c r="A11" s="1"/>
    </row>
  </sheetData>
  <dataValidations count="1">
    <dataValidation type="list" allowBlank="1" showInputMessage="1" showErrorMessage="1" sqref="D2:D100" xr:uid="{8C38A4EB-A76F-460C-AB3B-AA10BF1C410C}">
      <formula1>$F$2:$F$4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8600-A683-43AC-AC8D-CA33E485E07C}">
  <dimension ref="A1:B15"/>
  <sheetViews>
    <sheetView workbookViewId="0">
      <selection activeCell="B12" sqref="B12"/>
    </sheetView>
  </sheetViews>
  <sheetFormatPr baseColWidth="10" defaultColWidth="8.83203125" defaultRowHeight="15" x14ac:dyDescent="0.2"/>
  <cols>
    <col min="1" max="1" width="31.33203125" bestFit="1" customWidth="1"/>
    <col min="2" max="2" width="12.6640625" style="2" bestFit="1" customWidth="1"/>
  </cols>
  <sheetData>
    <row r="1" spans="1:2" x14ac:dyDescent="0.2">
      <c r="A1" t="s">
        <v>35</v>
      </c>
      <c r="B1" s="2">
        <f>'Employment Income Aggregator'!N55</f>
        <v>0</v>
      </c>
    </row>
    <row r="2" spans="1:2" x14ac:dyDescent="0.2">
      <c r="A2" t="s">
        <v>36</v>
      </c>
      <c r="B2" s="5">
        <v>1.66E-2</v>
      </c>
    </row>
    <row r="3" spans="1:2" x14ac:dyDescent="0.2">
      <c r="A3" t="s">
        <v>37</v>
      </c>
      <c r="B3" s="2">
        <v>61500</v>
      </c>
    </row>
    <row r="4" spans="1:2" x14ac:dyDescent="0.2">
      <c r="A4" t="s">
        <v>38</v>
      </c>
      <c r="B4" s="2">
        <f>MIN(B1*B2, B3*B2)</f>
        <v>0</v>
      </c>
    </row>
    <row r="5" spans="1:2" x14ac:dyDescent="0.2">
      <c r="A5" t="s">
        <v>39</v>
      </c>
      <c r="B5" s="2">
        <f>'Employment Income Aggregator'!P55</f>
        <v>0</v>
      </c>
    </row>
    <row r="6" spans="1:2" x14ac:dyDescent="0.2">
      <c r="A6" t="s">
        <v>40</v>
      </c>
      <c r="B6" s="5">
        <v>4.9500000000000002E-2</v>
      </c>
    </row>
    <row r="7" spans="1:2" x14ac:dyDescent="0.2">
      <c r="A7" t="s">
        <v>41</v>
      </c>
      <c r="B7" s="6">
        <v>0.01</v>
      </c>
    </row>
    <row r="8" spans="1:2" x14ac:dyDescent="0.2">
      <c r="A8" t="s">
        <v>42</v>
      </c>
      <c r="B8" s="2">
        <v>3500</v>
      </c>
    </row>
    <row r="9" spans="1:2" x14ac:dyDescent="0.2">
      <c r="A9" t="s">
        <v>43</v>
      </c>
      <c r="B9" s="2">
        <v>68500</v>
      </c>
    </row>
    <row r="10" spans="1:2" x14ac:dyDescent="0.2">
      <c r="A10" t="s">
        <v>44</v>
      </c>
      <c r="B10" s="2">
        <v>73200</v>
      </c>
    </row>
    <row r="11" spans="1:2" x14ac:dyDescent="0.2">
      <c r="A11" t="s">
        <v>45</v>
      </c>
      <c r="B11" s="6">
        <v>0.04</v>
      </c>
    </row>
    <row r="12" spans="1:2" x14ac:dyDescent="0.2">
      <c r="A12" t="s">
        <v>46</v>
      </c>
      <c r="B12" s="2">
        <f>MIN(MAX(0, B5-B8)*B6, (B9-B8)*B6)</f>
        <v>0</v>
      </c>
    </row>
    <row r="13" spans="1:2" x14ac:dyDescent="0.2">
      <c r="A13" t="s">
        <v>41</v>
      </c>
      <c r="B13" s="2">
        <f>MIN(MAX(0, B5-B8)*B7, (B9-B8)*B7)</f>
        <v>0</v>
      </c>
    </row>
    <row r="14" spans="1:2" x14ac:dyDescent="0.2">
      <c r="A14" t="s">
        <v>47</v>
      </c>
      <c r="B14" s="2">
        <f>MAX(0,MIN((B10-B9)*B11,(B5-B9)*B11))</f>
        <v>0</v>
      </c>
    </row>
    <row r="15" spans="1:2" x14ac:dyDescent="0.2">
      <c r="A15" t="s">
        <v>48</v>
      </c>
      <c r="B15" s="2">
        <f>MIN(MAX(0, B5-B8)*(B6+B7), (B9-B8)*(B6+B7))</f>
        <v>0</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Employment Income Aggregator</vt:lpstr>
      <vt:lpstr>Interest Income Aggregator</vt:lpstr>
      <vt:lpstr>Foreign Income Aggregator</vt:lpstr>
      <vt:lpstr>Total Income Aggregator</vt:lpstr>
      <vt:lpstr>Capital Gains</vt:lpstr>
      <vt:lpstr>Medical Expenses</vt:lpstr>
      <vt:lpstr>Tuition</vt:lpstr>
      <vt:lpstr>Donations</vt:lpstr>
      <vt:lpstr>EI &amp; CPP Calculator</vt:lpstr>
      <vt:lpstr>Tax Credit Calculator</vt:lpstr>
      <vt:lpstr>Tax Installment Payments</vt:lpstr>
      <vt:lpstr>Income Tax Calculator</vt:lpstr>
      <vt:lpstr>Disclaimer and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Parker Tian</dc:creator>
  <cp:keywords/>
  <dc:description/>
  <cp:lastModifiedBy>Parker Tian</cp:lastModifiedBy>
  <cp:revision/>
  <dcterms:created xsi:type="dcterms:W3CDTF">2023-09-28T00:57:26Z</dcterms:created>
  <dcterms:modified xsi:type="dcterms:W3CDTF">2025-02-25T01:32:56Z</dcterms:modified>
  <cp:category/>
  <cp:contentStatus/>
</cp:coreProperties>
</file>